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EstaPastaDeTrabalho" defaultThemeVersion="124226"/>
  <mc:AlternateContent xmlns:mc="http://schemas.openxmlformats.org/markup-compatibility/2006">
    <mc:Choice Requires="x15">
      <x15ac:absPath xmlns:x15ac="http://schemas.microsoft.com/office/spreadsheetml/2010/11/ac" url="R:\Corporativo\Planejamento Financeiro\RI\Earnings\2025\3Q25\Fundamentos e Planilha\"/>
    </mc:Choice>
  </mc:AlternateContent>
  <xr:revisionPtr revIDLastSave="0" documentId="13_ncr:1_{9C4CD53A-5EF0-4E5C-BB2F-2ADE2FF3A109}" xr6:coauthVersionLast="47" xr6:coauthVersionMax="47" xr10:uidLastSave="{00000000-0000-0000-0000-000000000000}"/>
  <bookViews>
    <workbookView xWindow="20370" yWindow="-120" windowWidth="29040" windowHeight="15720" tabRatio="916" xr2:uid="{00000000-000D-0000-FFFF-FFFF00000000}"/>
  </bookViews>
  <sheets>
    <sheet name="Índice IFRS 16 | Index IFRS 16" sheetId="32" r:id="rId1"/>
    <sheet name="Índice IAS 17 | Index IAS 17" sheetId="31" r:id="rId2"/>
    <sheet name="Balanço | Balance Sheet" sheetId="34" r:id="rId3"/>
    <sheet name="DRE | Income Statement" sheetId="33" r:id="rId4"/>
    <sheet name="Dados Op. | Operating Data" sheetId="35" r:id="rId5"/>
    <sheet name="Azul ESG" sheetId="36" r:id="rId6"/>
    <sheet name="GRI" sheetId="38" state="hidden" r:id="rId7"/>
    <sheet name="DRE | Inc. Statement IAS 17" sheetId="14" r:id="rId8"/>
    <sheet name="Balanço | Balance Sheet IAS 17" sheetId="30" r:id="rId9"/>
    <sheet name="Dados Op. | Op. Data IAS 17" sheetId="29"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1_123Graph_AAGR" localSheetId="8" hidden="1">[1]GSI_1998!#REF!</definedName>
    <definedName name="__1_123Graph_AAGR" localSheetId="7" hidden="1">[1]GSI_1998!#REF!</definedName>
    <definedName name="__1_123Graph_AAGR" localSheetId="0" hidden="1">[1]GSI_1998!#REF!</definedName>
    <definedName name="__1_123Graph_AAGR" hidden="1">[1]GSI_1998!#REF!</definedName>
    <definedName name="__123Graph_A" localSheetId="8" hidden="1">[2]ce!#REF!</definedName>
    <definedName name="__123Graph_A" localSheetId="7" hidden="1">[2]ce!#REF!</definedName>
    <definedName name="__123Graph_A" localSheetId="0" hidden="1">[2]ce!#REF!</definedName>
    <definedName name="__123Graph_A" hidden="1">[2]ce!#REF!</definedName>
    <definedName name="__123Graph_AAGREGA" localSheetId="8" hidden="1">[3]FAt!#REF!</definedName>
    <definedName name="__123Graph_AAGREGA" localSheetId="7" hidden="1">[3]FAt!#REF!</definedName>
    <definedName name="__123Graph_AAGREGA" localSheetId="0" hidden="1">[3]FAt!#REF!</definedName>
    <definedName name="__123Graph_AAGREGA" hidden="1">[3]FAt!#REF!</definedName>
    <definedName name="__123Graph_ACOT1" hidden="1">[4]Link!$O$44:$BU$44</definedName>
    <definedName name="__123Graph_ACOT2" hidden="1">[4]Link!$C$93:$C$99</definedName>
    <definedName name="__123Graph_AINDMES" hidden="1">[5]TESTE!$AG$74:$AP$74</definedName>
    <definedName name="__123Graph_AMERC" hidden="1">[5]TESTE!$AR$4:$AR$26</definedName>
    <definedName name="__123Graph_ARECEITA" localSheetId="8" hidden="1">[3]FAt!#REF!</definedName>
    <definedName name="__123Graph_ARECEITA" localSheetId="7" hidden="1">[3]FAt!#REF!</definedName>
    <definedName name="__123Graph_ARECEITA" localSheetId="0" hidden="1">[3]FAt!#REF!</definedName>
    <definedName name="__123Graph_ARECEITA" hidden="1">[3]FAt!#REF!</definedName>
    <definedName name="__123Graph_ARESFIN" hidden="1">[5]TESTE!$V$131:$V$151</definedName>
    <definedName name="__123Graph_AUSS" hidden="1">[5]TESTE!$H$132:$H$195</definedName>
    <definedName name="__123Graph_B" localSheetId="8" hidden="1">[2]ce!#REF!</definedName>
    <definedName name="__123Graph_B" localSheetId="7" hidden="1">[2]ce!#REF!</definedName>
    <definedName name="__123Graph_B" localSheetId="0" hidden="1">[2]ce!#REF!</definedName>
    <definedName name="__123Graph_B" hidden="1">[2]ce!#REF!</definedName>
    <definedName name="__123Graph_BINDMES" hidden="1">[5]TESTE!$AG$75:$AP$75</definedName>
    <definedName name="__123Graph_BMERC" hidden="1">[5]TESTE!$AY$4:$AY$26</definedName>
    <definedName name="__123Graph_BRESFIN" hidden="1">[5]TESTE!$W$131:$W$151</definedName>
    <definedName name="__123Graph_C" hidden="1">[5]TESTE!$AG$77:$AP$77</definedName>
    <definedName name="__123Graph_CINDMES" hidden="1">[5]TESTE!$AG$77:$AP$77</definedName>
    <definedName name="__123Graph_CMERC" hidden="1">[5]TESTE!$BG$4:$BG$26</definedName>
    <definedName name="__123Graph_CRESFIN" hidden="1">[5]TESTE!$X$131:$X$152</definedName>
    <definedName name="__123Graph_D" hidden="1">[5]TESTE!$AG$79:$AP$79</definedName>
    <definedName name="__123Graph_DINDMES" hidden="1">[5]TESTE!$AG$79:$AP$79</definedName>
    <definedName name="__123Graph_LBL_A" hidden="1">[4]Link!$C$17:$N$17</definedName>
    <definedName name="__123Graph_LBL_ACOT1" hidden="1">[4]Link!$O$44:$O$44</definedName>
    <definedName name="__123Graph_LBL_ACOT2" hidden="1">[4]Link!$C$93:$C$99</definedName>
    <definedName name="__123Graph_X" localSheetId="8" hidden="1">[2]ce!#REF!</definedName>
    <definedName name="__123Graph_X" localSheetId="7" hidden="1">[2]ce!#REF!</definedName>
    <definedName name="__123Graph_X" localSheetId="0" hidden="1">[2]ce!#REF!</definedName>
    <definedName name="__123Graph_X" hidden="1">[2]ce!#REF!</definedName>
    <definedName name="__123Graph_XCOT1" hidden="1">[4]Link!$O$43:$BU$43</definedName>
    <definedName name="__123Graph_XCOT2" hidden="1">[4]Link!$A$93:$A$99</definedName>
    <definedName name="__123Graph_XINDMES" hidden="1">[5]TESTE!$AG$73:$AP$73</definedName>
    <definedName name="__123Graph_XMERC" hidden="1">[5]TESTE!$AQ$4:$AQ$26</definedName>
    <definedName name="__123Graph_XRESFIN" hidden="1">[5]TESTE!$Q$131:$Q$152</definedName>
    <definedName name="__123Graph_XUSS" hidden="1">[5]TESTE!$B$132:$B$195</definedName>
    <definedName name="__2_123Graph_ARECE" localSheetId="8" hidden="1">[1]GSI_1998!#REF!</definedName>
    <definedName name="__2_123Graph_ARECE" localSheetId="7" hidden="1">[1]GSI_1998!#REF!</definedName>
    <definedName name="__2_123Graph_ARECE" localSheetId="0" hidden="1">[1]GSI_1998!#REF!</definedName>
    <definedName name="__2_123Graph_ARECE" hidden="1">[1]GSI_1998!#REF!</definedName>
    <definedName name="__3_0__123Graph_AAGR" localSheetId="8" hidden="1">[1]GSI_1998!#REF!</definedName>
    <definedName name="__3_0__123Graph_AAGR" localSheetId="7" hidden="1">[1]GSI_1998!#REF!</definedName>
    <definedName name="__3_0__123Graph_AAGR" localSheetId="0" hidden="1">[1]GSI_1998!#REF!</definedName>
    <definedName name="__3_0__123Graph_AAGR" hidden="1">[1]GSI_1998!#REF!</definedName>
    <definedName name="__4_0__123Graph_ARECE" localSheetId="8" hidden="1">[1]GSI_1998!#REF!</definedName>
    <definedName name="__4_0__123Graph_ARECE" localSheetId="7" hidden="1">[1]GSI_1998!#REF!</definedName>
    <definedName name="__4_0__123Graph_ARECE" localSheetId="0" hidden="1">[1]GSI_1998!#REF!</definedName>
    <definedName name="__4_0__123Graph_ARECE" hidden="1">[1]GSI_1998!#REF!</definedName>
    <definedName name="__6F" localSheetId="8" hidden="1">#REF!</definedName>
    <definedName name="__6F" localSheetId="7" hidden="1">#REF!</definedName>
    <definedName name="__6F" localSheetId="0" hidden="1">#REF!</definedName>
    <definedName name="__6F" hidden="1">#REF!</definedName>
    <definedName name="__7_0_0_F" localSheetId="8" hidden="1">#REF!</definedName>
    <definedName name="__7_0_0_F" localSheetId="7" hidden="1">#REF!</definedName>
    <definedName name="__7_0_0_F" localSheetId="0" hidden="1">#REF!</definedName>
    <definedName name="__7_0_0_F" hidden="1">#REF!</definedName>
    <definedName name="__IntlFixup" hidden="1">TRUE</definedName>
    <definedName name="__J3"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qw1" hidden="1">2</definedName>
    <definedName name="__qw2" localSheetId="8" hidden="1">#REF!</definedName>
    <definedName name="__qw2" localSheetId="7" hidden="1">#REF!</definedName>
    <definedName name="__qw2" localSheetId="0" hidden="1">#REF!</definedName>
    <definedName name="__qw2" hidden="1">#REF!</definedName>
    <definedName name="__qw3" hidden="1">1</definedName>
    <definedName name="__qws3" hidden="1">2</definedName>
    <definedName name="_1_0__123Grap" localSheetId="8" hidden="1">[6]PTPL95!#REF!</definedName>
    <definedName name="_1_0__123Grap" localSheetId="7" hidden="1">[6]PTPL95!#REF!</definedName>
    <definedName name="_1_0__123Grap" localSheetId="0" hidden="1">[6]PTPL95!#REF!</definedName>
    <definedName name="_1_0__123Grap" hidden="1">[6]PTPL95!#REF!</definedName>
    <definedName name="_1_123Graph_AAGR" localSheetId="8" hidden="1">[7]GSI_1998!#REF!</definedName>
    <definedName name="_1_123Graph_AAGR" localSheetId="7" hidden="1">[7]GSI_1998!#REF!</definedName>
    <definedName name="_1_123Graph_AAGR" localSheetId="0" hidden="1">[7]GSI_1998!#REF!</definedName>
    <definedName name="_1_123Graph_AAGR" hidden="1">[7]GSI_1998!#REF!</definedName>
    <definedName name="_10_0_0_F" localSheetId="8" hidden="1">#REF!</definedName>
    <definedName name="_10_0_0_F" localSheetId="7" hidden="1">#REF!</definedName>
    <definedName name="_10_0_0_F" localSheetId="0" hidden="1">#REF!</definedName>
    <definedName name="_10_0_0_F" hidden="1">#REF!</definedName>
    <definedName name="_14_0_0_F" localSheetId="8" hidden="1">#REF!</definedName>
    <definedName name="_14_0_0_F" localSheetId="7" hidden="1">#REF!</definedName>
    <definedName name="_14_0_0_F" localSheetId="0" hidden="1">#REF!</definedName>
    <definedName name="_14_0_0_F" hidden="1">#REF!</definedName>
    <definedName name="_2__123Graph_ACDIUS" hidden="1">[5]TESTE!$E$132:$E$151</definedName>
    <definedName name="_2_0__123Grap" localSheetId="8" hidden="1">[6]PTPL95!#REF!</definedName>
    <definedName name="_2_0__123Grap" localSheetId="7" hidden="1">[6]PTPL95!#REF!</definedName>
    <definedName name="_2_0__123Grap" localSheetId="0" hidden="1">[6]PTPL95!#REF!</definedName>
    <definedName name="_2_0__123Grap" hidden="1">[6]PTPL95!#REF!</definedName>
    <definedName name="_2_123Graph_AAGR" localSheetId="8" hidden="1">[7]GSI_1998!#REF!</definedName>
    <definedName name="_2_123Graph_AAGR" localSheetId="7" hidden="1">[7]GSI_1998!#REF!</definedName>
    <definedName name="_2_123Graph_AAGR" localSheetId="0" hidden="1">[7]GSI_1998!#REF!</definedName>
    <definedName name="_2_123Graph_AAGR" hidden="1">[7]GSI_1998!#REF!</definedName>
    <definedName name="_2_123Graph_ARECE" localSheetId="8" hidden="1">[7]GSI_1998!#REF!</definedName>
    <definedName name="_2_123Graph_ARECE" localSheetId="7" hidden="1">[7]GSI_1998!#REF!</definedName>
    <definedName name="_2_123Graph_ARECE" localSheetId="0" hidden="1">[7]GSI_1998!#REF!</definedName>
    <definedName name="_2_123Graph_ARECE" hidden="1">[7]GSI_1998!#REF!</definedName>
    <definedName name="_3__123Graph_BCDIUS" hidden="1">[5]TESTE!$H$132:$H$151</definedName>
    <definedName name="_3_0__123Graph_AAGR" localSheetId="8" hidden="1">[7]GSI_1998!#REF!</definedName>
    <definedName name="_3_0__123Graph_AAGR" localSheetId="7" hidden="1">[7]GSI_1998!#REF!</definedName>
    <definedName name="_3_0__123Graph_AAGR" localSheetId="0" hidden="1">[7]GSI_1998!#REF!</definedName>
    <definedName name="_3_0__123Graph_AAGR" hidden="1">[7]GSI_1998!#REF!</definedName>
    <definedName name="_4__123Graph_XCDIUS" hidden="1">[5]TESTE!$C$132:$C$151</definedName>
    <definedName name="_4_0__123Graph_AAGR" localSheetId="8" hidden="1">[8]GSI_1998!#REF!</definedName>
    <definedName name="_4_0__123Graph_AAGR" localSheetId="7" hidden="1">[8]GSI_1998!#REF!</definedName>
    <definedName name="_4_0__123Graph_AAGR" localSheetId="0" hidden="1">[8]GSI_1998!#REF!</definedName>
    <definedName name="_4_0__123Graph_AAGR" hidden="1">[8]GSI_1998!#REF!</definedName>
    <definedName name="_4_0__123Graph_ARECE" localSheetId="8" hidden="1">[7]GSI_1998!#REF!</definedName>
    <definedName name="_4_0__123Graph_ARECE" localSheetId="7" hidden="1">[7]GSI_1998!#REF!</definedName>
    <definedName name="_4_0__123Graph_ARECE" localSheetId="0" hidden="1">[7]GSI_1998!#REF!</definedName>
    <definedName name="_4_0__123Graph_ARECE" hidden="1">[7]GSI_1998!#REF!</definedName>
    <definedName name="_4_123Graph_ARECE" localSheetId="8" hidden="1">[7]GSI_1998!#REF!</definedName>
    <definedName name="_4_123Graph_ARECE" localSheetId="7" hidden="1">[7]GSI_1998!#REF!</definedName>
    <definedName name="_4_123Graph_ARECE" localSheetId="0" hidden="1">[7]GSI_1998!#REF!</definedName>
    <definedName name="_4_123Graph_ARECE" hidden="1">[7]GSI_1998!#REF!</definedName>
    <definedName name="_5_0__123Graph_ARECE" localSheetId="8" hidden="1">[8]GSI_1998!#REF!</definedName>
    <definedName name="_5_0__123Graph_ARECE" localSheetId="7" hidden="1">[8]GSI_1998!#REF!</definedName>
    <definedName name="_5_0__123Graph_ARECE" localSheetId="0" hidden="1">[8]GSI_1998!#REF!</definedName>
    <definedName name="_5_0__123Graph_ARECE" hidden="1">[8]GSI_1998!#REF!</definedName>
    <definedName name="_6_0__123Graph_AAGR" localSheetId="8" hidden="1">[7]GSI_1998!#REF!</definedName>
    <definedName name="_6_0__123Graph_AAGR" localSheetId="7" hidden="1">[7]GSI_1998!#REF!</definedName>
    <definedName name="_6_0__123Graph_AAGR" localSheetId="0" hidden="1">[7]GSI_1998!#REF!</definedName>
    <definedName name="_6_0__123Graph_AAGR" hidden="1">[7]GSI_1998!#REF!</definedName>
    <definedName name="_6_0__123Graph_ARECE" localSheetId="8" hidden="1">[8]GSI_1998!#REF!</definedName>
    <definedName name="_6_0__123Graph_ARECE" localSheetId="7" hidden="1">[8]GSI_1998!#REF!</definedName>
    <definedName name="_6_0__123Graph_ARECE" localSheetId="0" hidden="1">[8]GSI_1998!#REF!</definedName>
    <definedName name="_6_0__123Graph_ARECE" hidden="1">[8]GSI_1998!#REF!</definedName>
    <definedName name="_7_0_0_F" localSheetId="8" hidden="1">#REF!</definedName>
    <definedName name="_7_0_0_F" localSheetId="7" hidden="1">#REF!</definedName>
    <definedName name="_7_0_0_F" localSheetId="0" hidden="1">#REF!</definedName>
    <definedName name="_7_0_0_F" hidden="1">#REF!</definedName>
    <definedName name="_8_0__123Graph_ARECE" localSheetId="8" hidden="1">[7]GSI_1998!#REF!</definedName>
    <definedName name="_8_0__123Graph_ARECE" localSheetId="7" hidden="1">[7]GSI_1998!#REF!</definedName>
    <definedName name="_8_0__123Graph_ARECE" localSheetId="0" hidden="1">[7]GSI_1998!#REF!</definedName>
    <definedName name="_8_0__123Graph_ARECE" hidden="1">[7]GSI_1998!#REF!</definedName>
    <definedName name="_9_0_0_F" localSheetId="8" hidden="1">#REF!</definedName>
    <definedName name="_9_0_0_F" localSheetId="7" hidden="1">#REF!</definedName>
    <definedName name="_9_0_0_F" localSheetId="0" hidden="1">#REF!</definedName>
    <definedName name="_9_0_0_F" hidden="1">#REF!</definedName>
    <definedName name="_CBD02" localSheetId="8" hidden="1">{"PLAN MED.PROVISORIA",#N/A,FALSE,"IRENDA"}</definedName>
    <definedName name="_CBD02" hidden="1">{"PLAN MED.PROVISORIA",#N/A,FALSE,"IRENDA"}</definedName>
    <definedName name="_CBD02_1" localSheetId="8" hidden="1">{"PLAN MED.PROVISORIA",#N/A,FALSE,"IRENDA"}</definedName>
    <definedName name="_CBD02_1" hidden="1">{"PLAN MED.PROVISORIA",#N/A,FALSE,"IRENDA"}</definedName>
    <definedName name="_Dist_Bin" localSheetId="8" hidden="1">[9]Est!#REF!</definedName>
    <definedName name="_Dist_Bin" localSheetId="7" hidden="1">[9]Est!#REF!</definedName>
    <definedName name="_Dist_Bin" localSheetId="0" hidden="1">[9]Est!#REF!</definedName>
    <definedName name="_Dist_Bin" hidden="1">[9]Est!#REF!</definedName>
    <definedName name="_Dist_Values" localSheetId="8" hidden="1">[9]Est!#REF!</definedName>
    <definedName name="_Dist_Values" localSheetId="7" hidden="1">[9]Est!#REF!</definedName>
    <definedName name="_Dist_Values" localSheetId="0" hidden="1">[9]Est!#REF!</definedName>
    <definedName name="_Dist_Values" hidden="1">[9]Est!#REF!</definedName>
    <definedName name="_E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21" localSheetId="8" hidden="1">{"Despesas Diferidas Indedutíveis de 1998",#N/A,FALSE,"Impressão"}</definedName>
    <definedName name="_E21" hidden="1">{"Despesas Diferidas Indedutíveis de 1998",#N/A,FALSE,"Impressão"}</definedName>
    <definedName name="_E21_1" localSheetId="8" hidden="1">{"Despesas Diferidas Indedutíveis de 1998",#N/A,FALSE,"Impressão"}</definedName>
    <definedName name="_E21_1" hidden="1">{"Despesas Diferidas Indedutíveis de 1998",#N/A,FALSE,"Impressão"}</definedName>
    <definedName name="_Fill" localSheetId="8" hidden="1">[10]FINANCEIRA!#REF!</definedName>
    <definedName name="_Fill" localSheetId="7" hidden="1">[10]FINANCEIRA!#REF!</definedName>
    <definedName name="_Fill" localSheetId="0" hidden="1">[10]FINANCEIRA!#REF!</definedName>
    <definedName name="_Fill" hidden="1">[10]FINANCEIRA!#REF!</definedName>
    <definedName name="_xlnm._FilterDatabase" localSheetId="8" hidden="1">#REF!</definedName>
    <definedName name="_xlnm._FilterDatabase" localSheetId="7" hidden="1">#REF!</definedName>
    <definedName name="_xlnm._FilterDatabase" localSheetId="0" hidden="1">#REF!</definedName>
    <definedName name="_xlnm._FilterDatabase" hidden="1">#REF!</definedName>
    <definedName name="_K2"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ey1" localSheetId="8" hidden="1">#REF!</definedName>
    <definedName name="_Key1" localSheetId="7" hidden="1">#REF!</definedName>
    <definedName name="_Key1" localSheetId="0" hidden="1">#REF!</definedName>
    <definedName name="_Key1" hidden="1">#REF!</definedName>
    <definedName name="_Key2" localSheetId="8" hidden="1">#REF!</definedName>
    <definedName name="_Key2" localSheetId="7" hidden="1">#REF!</definedName>
    <definedName name="_Key2" localSheetId="0" hidden="1">#REF!</definedName>
    <definedName name="_Key2" hidden="1">#REF!</definedName>
    <definedName name="_MatInverse_In" localSheetId="8" hidden="1">[9]Est!#REF!</definedName>
    <definedName name="_MatInverse_In" localSheetId="7" hidden="1">[9]Est!#REF!</definedName>
    <definedName name="_MatInverse_In" localSheetId="0" hidden="1">[9]Est!#REF!</definedName>
    <definedName name="_MatInverse_In" hidden="1">[9]Est!#REF!</definedName>
    <definedName name="_N2" localSheetId="8" hidden="1">{#N/A,#N/A,FALSE,"1321";#N/A,#N/A,FALSE,"1324";#N/A,#N/A,FALSE,"1333";#N/A,#N/A,FALSE,"1371"}</definedName>
    <definedName name="_N2" hidden="1">{#N/A,#N/A,FALSE,"1321";#N/A,#N/A,FALSE,"1324";#N/A,#N/A,FALSE,"1333";#N/A,#N/A,FALSE,"1371"}</definedName>
    <definedName name="_N2_1" localSheetId="8" hidden="1">{#N/A,#N/A,FALSE,"1321";#N/A,#N/A,FALSE,"1324";#N/A,#N/A,FALSE,"1333";#N/A,#N/A,FALSE,"1371"}</definedName>
    <definedName name="_N2_1" hidden="1">{#N/A,#N/A,FALSE,"1321";#N/A,#N/A,FALSE,"1324";#N/A,#N/A,FALSE,"1333";#N/A,#N/A,FALSE,"1371"}</definedName>
    <definedName name="_Order1" hidden="1">255</definedName>
    <definedName name="_Order2" hidden="1">255</definedName>
    <definedName name="_PRP2"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qw1" hidden="1">2</definedName>
    <definedName name="_qw2" localSheetId="8" hidden="1">#REF!</definedName>
    <definedName name="_qw2" localSheetId="7" hidden="1">#REF!</definedName>
    <definedName name="_qw2" localSheetId="0" hidden="1">#REF!</definedName>
    <definedName name="_qw2" hidden="1">#REF!</definedName>
    <definedName name="_qw3" hidden="1">1</definedName>
    <definedName name="_qws3" hidden="1">2</definedName>
    <definedName name="_Sort" localSheetId="8" hidden="1">#REF!</definedName>
    <definedName name="_Sort" localSheetId="7" hidden="1">#REF!</definedName>
    <definedName name="_Sort" localSheetId="0" hidden="1">#REF!</definedName>
    <definedName name="_Sort" hidden="1">#REF!</definedName>
    <definedName name="_T2" localSheetId="8" hidden="1">{#N/A,#N/A,FALSE,"1321";#N/A,#N/A,FALSE,"1324";#N/A,#N/A,FALSE,"1333";#N/A,#N/A,FALSE,"1371"}</definedName>
    <definedName name="_T2" hidden="1">{#N/A,#N/A,FALSE,"1321";#N/A,#N/A,FALSE,"1324";#N/A,#N/A,FALSE,"1333";#N/A,#N/A,FALSE,"1371"}</definedName>
    <definedName name="_T2_1" localSheetId="8" hidden="1">{#N/A,#N/A,FALSE,"1321";#N/A,#N/A,FALSE,"1324";#N/A,#N/A,FALSE,"1333";#N/A,#N/A,FALSE,"1371"}</definedName>
    <definedName name="_T2_1" hidden="1">{#N/A,#N/A,FALSE,"1321";#N/A,#N/A,FALSE,"1324";#N/A,#N/A,FALSE,"1333";#N/A,#N/A,FALSE,"1371"}</definedName>
    <definedName name="_Table1_In1" localSheetId="8" hidden="1">[9]Est!#REF!</definedName>
    <definedName name="_Table1_In1" localSheetId="7" hidden="1">[9]Est!#REF!</definedName>
    <definedName name="_Table1_In1" localSheetId="0" hidden="1">[9]Est!#REF!</definedName>
    <definedName name="_Table1_In1" hidden="1">[9]Est!#REF!</definedName>
    <definedName name="_Table1_Out" localSheetId="8" hidden="1">[9]Est!#REF!</definedName>
    <definedName name="_Table1_Out" localSheetId="7" hidden="1">[9]Est!#REF!</definedName>
    <definedName name="_Table1_Out" localSheetId="0" hidden="1">[9]Est!#REF!</definedName>
    <definedName name="_Table1_Out" hidden="1">[9]Est!#REF!</definedName>
    <definedName name="aa" localSheetId="8" hidden="1">[11]Sheet1!#REF!</definedName>
    <definedName name="aa" localSheetId="7" hidden="1">[11]Sheet1!#REF!</definedName>
    <definedName name="aa" localSheetId="0" hidden="1">[11]Sheet1!#REF!</definedName>
    <definedName name="aa" hidden="1">[11]Sheet1!#REF!</definedName>
    <definedName name="aaaaa" localSheetId="8" hidden="1">#REF!</definedName>
    <definedName name="aaaaa" localSheetId="7" hidden="1">#REF!</definedName>
    <definedName name="aaaaa" localSheetId="0" hidden="1">#REF!</definedName>
    <definedName name="aaaaa" hidden="1">#REF!</definedName>
    <definedName name="abc" localSheetId="8" hidden="1">{#N/A,#N/A,FALSE,"1321";#N/A,#N/A,FALSE,"1324";#N/A,#N/A,FALSE,"1333";#N/A,#N/A,FALSE,"1371"}</definedName>
    <definedName name="abc" hidden="1">{#N/A,#N/A,FALSE,"1321";#N/A,#N/A,FALSE,"1324";#N/A,#N/A,FALSE,"1333";#N/A,#N/A,FALSE,"1371"}</definedName>
    <definedName name="abc_1" localSheetId="8" hidden="1">{#N/A,#N/A,FALSE,"1321";#N/A,#N/A,FALSE,"1324";#N/A,#N/A,FALSE,"1333";#N/A,#N/A,FALSE,"1371"}</definedName>
    <definedName name="abc_1" hidden="1">{#N/A,#N/A,FALSE,"1321";#N/A,#N/A,FALSE,"1324";#N/A,#N/A,FALSE,"1333";#N/A,#N/A,FALSE,"1371"}</definedName>
    <definedName name="Agroarte" localSheetId="8" hidden="1">{#N/A,#N/A,FALSE,"1321";#N/A,#N/A,FALSE,"1324";#N/A,#N/A,FALSE,"1333";#N/A,#N/A,FALSE,"1371"}</definedName>
    <definedName name="Agroarte" hidden="1">{#N/A,#N/A,FALSE,"1321";#N/A,#N/A,FALSE,"1324";#N/A,#N/A,FALSE,"1333";#N/A,#N/A,FALSE,"1371"}</definedName>
    <definedName name="Agroarte_1" localSheetId="8" hidden="1">{#N/A,#N/A,FALSE,"1321";#N/A,#N/A,FALSE,"1324";#N/A,#N/A,FALSE,"1333";#N/A,#N/A,FALSE,"1371"}</definedName>
    <definedName name="Agroarte_1" hidden="1">{#N/A,#N/A,FALSE,"1321";#N/A,#N/A,FALSE,"1324";#N/A,#N/A,FALSE,"1333";#N/A,#N/A,FALSE,"1371"}</definedName>
    <definedName name="alda" localSheetId="8" hidden="1">[12]Movimentação!#REF!</definedName>
    <definedName name="alda" localSheetId="7" hidden="1">[12]Movimentação!#REF!</definedName>
    <definedName name="alda" localSheetId="0" hidden="1">[12]Movimentação!#REF!</definedName>
    <definedName name="alda" hidden="1">[12]Movimentação!#REF!</definedName>
    <definedName name="aluguel" localSheetId="8" hidden="1">{#N/A,#N/A,FALSE,"PACCIL";#N/A,#N/A,FALSE,"PAITACAN";#N/A,#N/A,FALSE,"PARECO";#N/A,#N/A,FALSE,"PA62";#N/A,#N/A,FALSE,"PAFINAL";#N/A,#N/A,FALSE,"PARECONF";#N/A,#N/A,FALSE,"PARECOND"}</definedName>
    <definedName name="aluguel" hidden="1">{#N/A,#N/A,FALSE,"PACCIL";#N/A,#N/A,FALSE,"PAITACAN";#N/A,#N/A,FALSE,"PARECO";#N/A,#N/A,FALSE,"PA62";#N/A,#N/A,FALSE,"PAFINAL";#N/A,#N/A,FALSE,"PARECONF";#N/A,#N/A,FALSE,"PARECOND"}</definedName>
    <definedName name="aluguel_1" localSheetId="8" hidden="1">{#N/A,#N/A,FALSE,"PACCIL";#N/A,#N/A,FALSE,"PAITACAN";#N/A,#N/A,FALSE,"PARECO";#N/A,#N/A,FALSE,"PA62";#N/A,#N/A,FALSE,"PAFINAL";#N/A,#N/A,FALSE,"PARECONF";#N/A,#N/A,FALSE,"PARECOND"}</definedName>
    <definedName name="aluguel_1" hidden="1">{#N/A,#N/A,FALSE,"PACCIL";#N/A,#N/A,FALSE,"PAITACAN";#N/A,#N/A,FALSE,"PARECO";#N/A,#N/A,FALSE,"PA62";#N/A,#N/A,FALSE,"PAFINAL";#N/A,#N/A,FALSE,"PARECONF";#N/A,#N/A,FALSE,"PARECOND"}</definedName>
    <definedName name="anscount" hidden="1">1</definedName>
    <definedName name="aplicação" localSheetId="8" hidden="1">{#N/A,#N/A,FALSE,"1321";#N/A,#N/A,FALSE,"1324";#N/A,#N/A,FALSE,"1333";#N/A,#N/A,FALSE,"1371"}</definedName>
    <definedName name="aplicação" hidden="1">{#N/A,#N/A,FALSE,"1321";#N/A,#N/A,FALSE,"1324";#N/A,#N/A,FALSE,"1333";#N/A,#N/A,FALSE,"1371"}</definedName>
    <definedName name="aplicação_1" localSheetId="8" hidden="1">{#N/A,#N/A,FALSE,"1321";#N/A,#N/A,FALSE,"1324";#N/A,#N/A,FALSE,"1333";#N/A,#N/A,FALSE,"1371"}</definedName>
    <definedName name="aplicação_1" hidden="1">{#N/A,#N/A,FALSE,"1321";#N/A,#N/A,FALSE,"1324";#N/A,#N/A,FALSE,"1333";#N/A,#N/A,FALSE,"1371"}</definedName>
    <definedName name="Aquisições"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_xlnm.Print_Area" localSheetId="0">'Índice IFRS 16 | Index IFRS 16'!$A$1:$L$28</definedName>
    <definedName name="AS2DocOpenMode" hidden="1">"AS2DocumentBrowse"</definedName>
    <definedName name="AS2HasNoAutoHeaderFooter" hidden="1">" "</definedName>
    <definedName name="AS2LinkLS" hidden="1">[13]Links!A1</definedName>
    <definedName name="AS2NamedRange" hidden="1">4</definedName>
    <definedName name="AS2ReportLS" hidden="1">1</definedName>
    <definedName name="AS2StaticLS" localSheetId="8" hidden="1">#REF!</definedName>
    <definedName name="AS2StaticLS" localSheetId="7" hidden="1">#REF!</definedName>
    <definedName name="AS2StaticLS" localSheetId="0" hidden="1">#REF!</definedName>
    <definedName name="AS2StaticLS" hidden="1">#REF!</definedName>
    <definedName name="AS2SyncStepLS" hidden="1">0</definedName>
    <definedName name="AS2TickmarkLS" localSheetId="8" hidden="1">#REF!</definedName>
    <definedName name="AS2TickmarkLS" localSheetId="7" hidden="1">#REF!</definedName>
    <definedName name="AS2TickmarkLS" localSheetId="0" hidden="1">#REF!</definedName>
    <definedName name="AS2TickmarkLS" hidden="1">#REF!</definedName>
    <definedName name="AS2VersionLS" hidden="1">300</definedName>
    <definedName name="asa"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B" localSheetId="8" hidden="1">#REF!</definedName>
    <definedName name="B" localSheetId="7" hidden="1">#REF!</definedName>
    <definedName name="B" localSheetId="0" hidden="1">#REF!</definedName>
    <definedName name="B" hidden="1">#REF!</definedName>
    <definedName name="bb" localSheetId="8" hidden="1">{#N/A,#N/A,FALSE,"PACCIL";#N/A,#N/A,FALSE,"PAITACAN";#N/A,#N/A,FALSE,"PARECO";#N/A,#N/A,FALSE,"PA62";#N/A,#N/A,FALSE,"PAFINAL";#N/A,#N/A,FALSE,"PARECONF";#N/A,#N/A,FALSE,"PARECOND"}</definedName>
    <definedName name="bb" hidden="1">{#N/A,#N/A,FALSE,"PACCIL";#N/A,#N/A,FALSE,"PAITACAN";#N/A,#N/A,FALSE,"PARECO";#N/A,#N/A,FALSE,"PA62";#N/A,#N/A,FALSE,"PAFINAL";#N/A,#N/A,FALSE,"PARECONF";#N/A,#N/A,FALSE,"PARECOND"}</definedName>
    <definedName name="bb_1" localSheetId="8" hidden="1">{#N/A,#N/A,FALSE,"PACCIL";#N/A,#N/A,FALSE,"PAITACAN";#N/A,#N/A,FALSE,"PARECO";#N/A,#N/A,FALSE,"PA62";#N/A,#N/A,FALSE,"PAFINAL";#N/A,#N/A,FALSE,"PARECONF";#N/A,#N/A,FALSE,"PARECOND"}</definedName>
    <definedName name="bb_1" hidden="1">{#N/A,#N/A,FALSE,"PACCIL";#N/A,#N/A,FALSE,"PAITACAN";#N/A,#N/A,FALSE,"PARECO";#N/A,#N/A,FALSE,"PA62";#N/A,#N/A,FALSE,"PAFINAL";#N/A,#N/A,FALSE,"PARECONF";#N/A,#N/A,FALSE,"PARECOND"}</definedName>
    <definedName name="BG_Del" hidden="1">15</definedName>
    <definedName name="BG_Ins" hidden="1">4</definedName>
    <definedName name="BG_Mod" hidden="1">6</definedName>
    <definedName name="BLPH2" localSheetId="8" hidden="1">'[14]Treasury Yields'!#REF!</definedName>
    <definedName name="BLPH2" localSheetId="7" hidden="1">'[14]Treasury Yields'!#REF!</definedName>
    <definedName name="BLPH2" localSheetId="0" hidden="1">'[14]Treasury Yields'!#REF!</definedName>
    <definedName name="BLPH2" hidden="1">'[14]Treasury Yields'!#REF!</definedName>
    <definedName name="BLPH3" localSheetId="8" hidden="1">[11]Sheet1!#REF!</definedName>
    <definedName name="BLPH3" localSheetId="7" hidden="1">[11]Sheet1!#REF!</definedName>
    <definedName name="BLPH3" localSheetId="0" hidden="1">[11]Sheet1!#REF!</definedName>
    <definedName name="BLPH3" hidden="1">[11]Sheet1!#REF!</definedName>
    <definedName name="CBWorkbookPriority" hidden="1">-1519931199</definedName>
    <definedName name="cc"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ircularização" localSheetId="8" hidden="1">#REF!</definedName>
    <definedName name="Circularização" localSheetId="7" hidden="1">#REF!</definedName>
    <definedName name="Circularização" localSheetId="0" hidden="1">#REF!</definedName>
    <definedName name="Circularização" hidden="1">#REF!</definedName>
    <definedName name="CONT02092000.4" localSheetId="8" hidden="1">{#N/A,#N/A,FALSE,"1321";#N/A,#N/A,FALSE,"1324";#N/A,#N/A,FALSE,"1333";#N/A,#N/A,FALSE,"1371"}</definedName>
    <definedName name="CONT02092000.4" hidden="1">{#N/A,#N/A,FALSE,"1321";#N/A,#N/A,FALSE,"1324";#N/A,#N/A,FALSE,"1333";#N/A,#N/A,FALSE,"1371"}</definedName>
    <definedName name="CONT02092000.4_1" localSheetId="8" hidden="1">{#N/A,#N/A,FALSE,"1321";#N/A,#N/A,FALSE,"1324";#N/A,#N/A,FALSE,"1333";#N/A,#N/A,FALSE,"1371"}</definedName>
    <definedName name="CONT02092000.4_1" hidden="1">{#N/A,#N/A,FALSE,"1321";#N/A,#N/A,FALSE,"1324";#N/A,#N/A,FALSE,"1333";#N/A,#N/A,FALSE,"1371"}</definedName>
    <definedName name="ctg" localSheetId="8" hidden="1">{#N/A,#N/A,FALSE,"Aging Summary";#N/A,#N/A,FALSE,"Ratio Analysis";#N/A,#N/A,FALSE,"Test 120 Day Accts";#N/A,#N/A,FALSE,"Tickmarks"}</definedName>
    <definedName name="ctg" hidden="1">{#N/A,#N/A,FALSE,"Aging Summary";#N/A,#N/A,FALSE,"Ratio Analysis";#N/A,#N/A,FALSE,"Test 120 Day Accts";#N/A,#N/A,FALSE,"Tickmarks"}</definedName>
    <definedName name="ctg_1" localSheetId="8" hidden="1">{#N/A,#N/A,FALSE,"Aging Summary";#N/A,#N/A,FALSE,"Ratio Analysis";#N/A,#N/A,FALSE,"Test 120 Day Accts";#N/A,#N/A,FALSE,"Tickmarks"}</definedName>
    <definedName name="ctg_1" hidden="1">{#N/A,#N/A,FALSE,"Aging Summary";#N/A,#N/A,FALSE,"Ratio Analysis";#N/A,#N/A,FALSE,"Test 120 Day Accts";#N/A,#N/A,FALSE,"Tickmarks"}</definedName>
    <definedName name="CXVXCVXCVX" hidden="1">4</definedName>
    <definedName name="ddd" localSheetId="8" hidden="1">{#N/A,#N/A,FALSE,"PACCIL";#N/A,#N/A,FALSE,"PAITACAN";#N/A,#N/A,FALSE,"PARECO";#N/A,#N/A,FALSE,"PA62";#N/A,#N/A,FALSE,"PAFINAL";#N/A,#N/A,FALSE,"PARECONF";#N/A,#N/A,FALSE,"PARECOND"}</definedName>
    <definedName name="ddd" hidden="1">{#N/A,#N/A,FALSE,"PACCIL";#N/A,#N/A,FALSE,"PAITACAN";#N/A,#N/A,FALSE,"PARECO";#N/A,#N/A,FALSE,"PA62";#N/A,#N/A,FALSE,"PAFINAL";#N/A,#N/A,FALSE,"PARECONF";#N/A,#N/A,FALSE,"PARECOND"}</definedName>
    <definedName name="ddd_1" localSheetId="8" hidden="1">{#N/A,#N/A,FALSE,"PACCIL";#N/A,#N/A,FALSE,"PAITACAN";#N/A,#N/A,FALSE,"PARECO";#N/A,#N/A,FALSE,"PA62";#N/A,#N/A,FALSE,"PAFINAL";#N/A,#N/A,FALSE,"PARECONF";#N/A,#N/A,FALSE,"PARECOND"}</definedName>
    <definedName name="ddd_1" hidden="1">{#N/A,#N/A,FALSE,"PACCIL";#N/A,#N/A,FALSE,"PAITACAN";#N/A,#N/A,FALSE,"PARECO";#N/A,#N/A,FALSE,"PA62";#N/A,#N/A,FALSE,"PAFINAL";#N/A,#N/A,FALSE,"PARECONF";#N/A,#N/A,FALSE,"PARECOND"}</definedName>
    <definedName name="dfdf"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sd" localSheetId="8" hidden="1">{#N/A,#N/A,FALSE,"Sheet1";#N/A,#N/A,FALSE,"Sheet2"}</definedName>
    <definedName name="dsd" hidden="1">{#N/A,#N/A,FALSE,"Sheet1";#N/A,#N/A,FALSE,"Sheet2"}</definedName>
    <definedName name="dsd_1" localSheetId="8" hidden="1">{#N/A,#N/A,FALSE,"Sheet1";#N/A,#N/A,FALSE,"Sheet2"}</definedName>
    <definedName name="dsd_1" hidden="1">{#N/A,#N/A,FALSE,"Sheet1";#N/A,#N/A,FALSE,"Sheet2"}</definedName>
    <definedName name="dsds" localSheetId="8" hidden="1">#REF!</definedName>
    <definedName name="dsds" localSheetId="7" hidden="1">#REF!</definedName>
    <definedName name="dsds" localSheetId="0" hidden="1">#REF!</definedName>
    <definedName name="dsds" hidden="1">#REF!</definedName>
    <definedName name="EBITDA_Rec.Liquida_Graf"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ee" localSheetId="8" hidden="1">[15]análise!#REF!</definedName>
    <definedName name="eee" localSheetId="7" hidden="1">[15]análise!#REF!</definedName>
    <definedName name="eee" localSheetId="0" hidden="1">[15]análise!#REF!</definedName>
    <definedName name="eee" hidden="1">[15]análise!#REF!</definedName>
    <definedName name="EEEE" localSheetId="8" hidden="1">#REF!</definedName>
    <definedName name="EEEE" localSheetId="7" hidden="1">#REF!</definedName>
    <definedName name="EEEE" localSheetId="0" hidden="1">#REF!</definedName>
    <definedName name="EEEE" hidden="1">#REF!</definedName>
    <definedName name="eeeee" localSheetId="8" hidden="1">[15]análise!#REF!</definedName>
    <definedName name="eeeee" localSheetId="7" hidden="1">[15]análise!#REF!</definedName>
    <definedName name="eeeee" localSheetId="0" hidden="1">[15]análise!#REF!</definedName>
    <definedName name="eeeee" hidden="1">[15]análise!#REF!</definedName>
    <definedName name="F3.1" localSheetId="8" hidden="1">{"PLAN MED.PROVISORIA",#N/A,FALSE,"IRENDA"}</definedName>
    <definedName name="F3.1" hidden="1">{"PLAN MED.PROVISORIA",#N/A,FALSE,"IRENDA"}</definedName>
    <definedName name="F3.1_1" localSheetId="8" hidden="1">{"PLAN MED.PROVISORIA",#N/A,FALSE,"IRENDA"}</definedName>
    <definedName name="F3.1_1" hidden="1">{"PLAN MED.PROVISORIA",#N/A,FALSE,"IRENDA"}</definedName>
    <definedName name="FDDD" localSheetId="8" hidden="1">{"Financ.total",#N/A,FALSE,"BALJAN97"}</definedName>
    <definedName name="FDDD" hidden="1">{"Financ.total",#N/A,FALSE,"BALJAN97"}</definedName>
    <definedName name="FDDD_1" localSheetId="8" hidden="1">{"Financ.total",#N/A,FALSE,"BALJAN97"}</definedName>
    <definedName name="FDDD_1" hidden="1">{"Financ.total",#N/A,FALSE,"BALJAN97"}</definedName>
    <definedName name="GR"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historico" hidden="1">[4]Link!$C$17:$N$17</definedName>
    <definedName name="HTML_CodePage" hidden="1">1252</definedName>
    <definedName name="HTML_Control" localSheetId="8" hidden="1">{"'Welcome'!$A$1:$J$27"}</definedName>
    <definedName name="HTML_Control" hidden="1">{"'Welcome'!$A$1:$J$27"}</definedName>
    <definedName name="HTML_Control_1" localSheetId="8" hidden="1">{"'Welcome'!$A$1:$J$27"}</definedName>
    <definedName name="HTML_Control_1" hidden="1">{"'Welcome'!$A$1:$J$27"}</definedName>
    <definedName name="HTML_Description" hidden="1">""</definedName>
    <definedName name="HTML_Email" hidden="1">""</definedName>
    <definedName name="HTML_Header" hidden="1">"Welcome"</definedName>
    <definedName name="HTML_LastUpdate" hidden="1">"3/20/98"</definedName>
    <definedName name="HTML_LineAfter" hidden="1">TRUE</definedName>
    <definedName name="HTML_LineBefore" hidden="1">TRUE</definedName>
    <definedName name="HTML_Name" hidden="1">"RM Sudario Viajar"</definedName>
    <definedName name="HTML_OBDlg2" hidden="1">TRUE</definedName>
    <definedName name="HTML_OBDlg4" hidden="1">TRUE</definedName>
    <definedName name="HTML_OS" hidden="1">0</definedName>
    <definedName name="HTML_PathFile" hidden="1">"F:\tax\MyHTML.htm"</definedName>
    <definedName name="HTML_Title" hidden="1">"tAXrPT"</definedName>
    <definedName name="ik" hidden="1">[16]INSS!$D$1:$D$65536</definedName>
    <definedName name="ikm" localSheetId="8" hidden="1">#REF!</definedName>
    <definedName name="ikm" localSheetId="7" hidden="1">#REF!</definedName>
    <definedName name="ikm" localSheetId="0" hidden="1">#REF!</definedName>
    <definedName name="ikm" hidden="1">#REF!</definedName>
    <definedName name="imob"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1" localSheetId="8" hidden="1">{#N/A,#N/A,FALSE,"DRE-2";#N/A,#N/A,FALSE,"DRE";#N/A,#N/A,FALSE,"ANEX-07";#N/A,#N/A,FALSE,"ANEX-08";#N/A,#N/A,FALSE,"ANEX-09";#N/A,#N/A,FALSE,"ANEX-10";#N/A,#N/A,FALSE,"ANEX-11";#N/A,#N/A,FALSE,"ANEX-12";#N/A,#N/A,FALSE,"ANEX-13";#N/A,#N/A,FALSE,"ANEX-14";#N/A,#N/A,FALSE,"BALPTR"}</definedName>
    <definedName name="imob1" hidden="1">{#N/A,#N/A,FALSE,"DRE-2";#N/A,#N/A,FALSE,"DRE";#N/A,#N/A,FALSE,"ANEX-07";#N/A,#N/A,FALSE,"ANEX-08";#N/A,#N/A,FALSE,"ANEX-09";#N/A,#N/A,FALSE,"ANEX-10";#N/A,#N/A,FALSE,"ANEX-11";#N/A,#N/A,FALSE,"ANEX-12";#N/A,#N/A,FALSE,"ANEX-13";#N/A,#N/A,FALSE,"ANEX-14";#N/A,#N/A,FALSE,"BALPTR"}</definedName>
    <definedName name="imob1_1" localSheetId="8" hidden="1">{#N/A,#N/A,FALSE,"DRE-2";#N/A,#N/A,FALSE,"DRE";#N/A,#N/A,FALSE,"ANEX-07";#N/A,#N/A,FALSE,"ANEX-08";#N/A,#N/A,FALSE,"ANEX-09";#N/A,#N/A,FALSE,"ANEX-10";#N/A,#N/A,FALSE,"ANEX-11";#N/A,#N/A,FALSE,"ANEX-12";#N/A,#N/A,FALSE,"ANEX-13";#N/A,#N/A,FALSE,"ANEX-14";#N/A,#N/A,FALSE,"BALPTR"}</definedName>
    <definedName name="imob1_1" hidden="1">{#N/A,#N/A,FALSE,"DRE-2";#N/A,#N/A,FALSE,"DRE";#N/A,#N/A,FALSE,"ANEX-07";#N/A,#N/A,FALSE,"ANEX-08";#N/A,#N/A,FALSE,"ANEX-09";#N/A,#N/A,FALSE,"ANEX-10";#N/A,#N/A,FALSE,"ANEX-11";#N/A,#N/A,FALSE,"ANEX-12";#N/A,#N/A,FALSE,"ANEX-13";#N/A,#N/A,FALSE,"ANEX-14";#N/A,#N/A,FALSE,"BALPTR"}</definedName>
    <definedName name="insurance" localSheetId="8" hidden="1">#REF!</definedName>
    <definedName name="insurance" localSheetId="7" hidden="1">#REF!</definedName>
    <definedName name="insurance" localSheetId="0" hidden="1">#REF!</definedName>
    <definedName name="insurance" hidden="1">#REF!</definedName>
    <definedName name="invasão" localSheetId="8" hidden="1">{#N/A,#N/A,FALSE,"PACCIL";#N/A,#N/A,FALSE,"PAITACAN";#N/A,#N/A,FALSE,"PARECO";#N/A,#N/A,FALSE,"PA62";#N/A,#N/A,FALSE,"PAFINAL";#N/A,#N/A,FALSE,"PARECONF";#N/A,#N/A,FALSE,"PARECOND"}</definedName>
    <definedName name="invasão" hidden="1">{#N/A,#N/A,FALSE,"PACCIL";#N/A,#N/A,FALSE,"PAITACAN";#N/A,#N/A,FALSE,"PARECO";#N/A,#N/A,FALSE,"PA62";#N/A,#N/A,FALSE,"PAFINAL";#N/A,#N/A,FALSE,"PARECONF";#N/A,#N/A,FALSE,"PARECOND"}</definedName>
    <definedName name="invasão_1" localSheetId="8" hidden="1">{#N/A,#N/A,FALSE,"PACCIL";#N/A,#N/A,FALSE,"PAITACAN";#N/A,#N/A,FALSE,"PARECO";#N/A,#N/A,FALSE,"PA62";#N/A,#N/A,FALSE,"PAFINAL";#N/A,#N/A,FALSE,"PARECONF";#N/A,#N/A,FALSE,"PARECOND"}</definedName>
    <definedName name="invasão_1" hidden="1">{#N/A,#N/A,FALSE,"PACCIL";#N/A,#N/A,FALSE,"PAITACAN";#N/A,#N/A,FALSE,"PARECO";#N/A,#N/A,FALSE,"PA62";#N/A,#N/A,FALSE,"PAFINAL";#N/A,#N/A,FALSE,"PARECONF";#N/A,#N/A,FALSE,"PARECOND"}</definedName>
    <definedName name="Investimento_Logística"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PARENT" hidden="1">"c2144"</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LOW" hidden="1">"c1338"</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 localSheetId="8" hidden="1">{#N/A,#N/A,FALSE,"1321";#N/A,#N/A,FALSE,"1324";#N/A,#N/A,FALSE,"1333";#N/A,#N/A,FALSE,"1371"}</definedName>
    <definedName name="j" hidden="1">{#N/A,#N/A,FALSE,"1321";#N/A,#N/A,FALSE,"1324";#N/A,#N/A,FALSE,"1333";#N/A,#N/A,FALSE,"1371"}</definedName>
    <definedName name="j_1" localSheetId="8" hidden="1">{#N/A,#N/A,FALSE,"1321";#N/A,#N/A,FALSE,"1324";#N/A,#N/A,FALSE,"1333";#N/A,#N/A,FALSE,"1371"}</definedName>
    <definedName name="j_1" hidden="1">{#N/A,#N/A,FALSE,"1321";#N/A,#N/A,FALSE,"1324";#N/A,#N/A,FALSE,"1333";#N/A,#N/A,FALSE,"1371"}</definedName>
    <definedName name="jhhh" localSheetId="8" hidden="1">{#N/A,#N/A,FALSE,"PACCIL";#N/A,#N/A,FALSE,"PAITACAN";#N/A,#N/A,FALSE,"PARECO";#N/A,#N/A,FALSE,"PA62";#N/A,#N/A,FALSE,"PAFINAL";#N/A,#N/A,FALSE,"PARECONF";#N/A,#N/A,FALSE,"PARECOND"}</definedName>
    <definedName name="jhhh" hidden="1">{#N/A,#N/A,FALSE,"PACCIL";#N/A,#N/A,FALSE,"PAITACAN";#N/A,#N/A,FALSE,"PARECO";#N/A,#N/A,FALSE,"PA62";#N/A,#N/A,FALSE,"PAFINAL";#N/A,#N/A,FALSE,"PARECONF";#N/A,#N/A,FALSE,"PARECOND"}</definedName>
    <definedName name="jhhh_1" localSheetId="8" hidden="1">{#N/A,#N/A,FALSE,"PACCIL";#N/A,#N/A,FALSE,"PAITACAN";#N/A,#N/A,FALSE,"PARECO";#N/A,#N/A,FALSE,"PA62";#N/A,#N/A,FALSE,"PAFINAL";#N/A,#N/A,FALSE,"PARECONF";#N/A,#N/A,FALSE,"PARECOND"}</definedName>
    <definedName name="jhhh_1" hidden="1">{#N/A,#N/A,FALSE,"PACCIL";#N/A,#N/A,FALSE,"PAITACAN";#N/A,#N/A,FALSE,"PARECO";#N/A,#N/A,FALSE,"PA62";#N/A,#N/A,FALSE,"PAFINAL";#N/A,#N/A,FALSE,"PARECONF";#N/A,#N/A,FALSE,"PARECOND"}</definedName>
    <definedName name="kme" localSheetId="8" hidden="1">#REF!</definedName>
    <definedName name="kme" localSheetId="7" hidden="1">#REF!</definedName>
    <definedName name="kme" localSheetId="0" hidden="1">#REF!</definedName>
    <definedName name="kme" hidden="1">#REF!</definedName>
    <definedName name="limcount" hidden="1">1</definedName>
    <definedName name="list2" localSheetId="8" hidden="1">{"'Welcome'!$A$1:$J$27"}</definedName>
    <definedName name="list2" hidden="1">{"'Welcome'!$A$1:$J$27"}</definedName>
    <definedName name="list2_1" localSheetId="8" hidden="1">{"'Welcome'!$A$1:$J$27"}</definedName>
    <definedName name="list2_1" hidden="1">{"'Welcome'!$A$1:$J$27"}</definedName>
    <definedName name="ljlj" localSheetId="8" hidden="1">{"PARTE1",#N/A,FALSE,"Plan1"}</definedName>
    <definedName name="ljlj" hidden="1">{"PARTE1",#N/A,FALSE,"Plan1"}</definedName>
    <definedName name="ljlj_1" localSheetId="8" hidden="1">{"PARTE1",#N/A,FALSE,"Plan1"}</definedName>
    <definedName name="ljlj_1" hidden="1">{"PARTE1",#N/A,FALSE,"Plan1"}</definedName>
    <definedName name="lll" hidden="1">2</definedName>
    <definedName name="lopes" localSheetId="8" hidden="1">{#N/A,#N/A,FALSE,"PACCIL";#N/A,#N/A,FALSE,"PAITACAN";#N/A,#N/A,FALSE,"PARECO";#N/A,#N/A,FALSE,"PA62";#N/A,#N/A,FALSE,"PAFINAL";#N/A,#N/A,FALSE,"PARECONF";#N/A,#N/A,FALSE,"PARECOND"}</definedName>
    <definedName name="lopes" hidden="1">{#N/A,#N/A,FALSE,"PACCIL";#N/A,#N/A,FALSE,"PAITACAN";#N/A,#N/A,FALSE,"PARECO";#N/A,#N/A,FALSE,"PA62";#N/A,#N/A,FALSE,"PAFINAL";#N/A,#N/A,FALSE,"PARECONF";#N/A,#N/A,FALSE,"PARECOND"}</definedName>
    <definedName name="lopes_1" localSheetId="8" hidden="1">{#N/A,#N/A,FALSE,"PACCIL";#N/A,#N/A,FALSE,"PAITACAN";#N/A,#N/A,FALSE,"PARECO";#N/A,#N/A,FALSE,"PA62";#N/A,#N/A,FALSE,"PAFINAL";#N/A,#N/A,FALSE,"PARECONF";#N/A,#N/A,FALSE,"PARECOND"}</definedName>
    <definedName name="lopes_1" hidden="1">{#N/A,#N/A,FALSE,"PACCIL";#N/A,#N/A,FALSE,"PAITACAN";#N/A,#N/A,FALSE,"PARECO";#N/A,#N/A,FALSE,"PA62";#N/A,#N/A,FALSE,"PAFINAL";#N/A,#N/A,FALSE,"PARECONF";#N/A,#N/A,FALSE,"PARECOND"}</definedName>
    <definedName name="m" localSheetId="8" hidden="1">#REF!</definedName>
    <definedName name="m" localSheetId="7" hidden="1">#REF!</definedName>
    <definedName name="m" localSheetId="0" hidden="1">#REF!</definedName>
    <definedName name="m" hidden="1">#REF!</definedName>
    <definedName name="M1.2" localSheetId="8" hidden="1">{#N/A,#N/A,FALSE,"1321";#N/A,#N/A,FALSE,"1324";#N/A,#N/A,FALSE,"1333";#N/A,#N/A,FALSE,"1371"}</definedName>
    <definedName name="M1.2" hidden="1">{#N/A,#N/A,FALSE,"1321";#N/A,#N/A,FALSE,"1324";#N/A,#N/A,FALSE,"1333";#N/A,#N/A,FALSE,"1371"}</definedName>
    <definedName name="M1.2_1" localSheetId="8" hidden="1">{#N/A,#N/A,FALSE,"1321";#N/A,#N/A,FALSE,"1324";#N/A,#N/A,FALSE,"1333";#N/A,#N/A,FALSE,"1371"}</definedName>
    <definedName name="M1.2_1" hidden="1">{#N/A,#N/A,FALSE,"1321";#N/A,#N/A,FALSE,"1324";#N/A,#N/A,FALSE,"1333";#N/A,#N/A,FALSE,"1371"}</definedName>
    <definedName name="M2.1" localSheetId="8" hidden="1">{#N/A,#N/A,FALSE,"1321";#N/A,#N/A,FALSE,"1324";#N/A,#N/A,FALSE,"1333";#N/A,#N/A,FALSE,"1371"}</definedName>
    <definedName name="M2.1" hidden="1">{#N/A,#N/A,FALSE,"1321";#N/A,#N/A,FALSE,"1324";#N/A,#N/A,FALSE,"1333";#N/A,#N/A,FALSE,"1371"}</definedName>
    <definedName name="M2.1_1" localSheetId="8" hidden="1">{#N/A,#N/A,FALSE,"1321";#N/A,#N/A,FALSE,"1324";#N/A,#N/A,FALSE,"1333";#N/A,#N/A,FALSE,"1371"}</definedName>
    <definedName name="M2.1_1" hidden="1">{#N/A,#N/A,FALSE,"1321";#N/A,#N/A,FALSE,"1324";#N/A,#N/A,FALSE,"1333";#N/A,#N/A,FALSE,"1371"}</definedName>
    <definedName name="maquinas" localSheetId="8" hidden="1">{#N/A,#N/A,FALSE,"PACCIL";#N/A,#N/A,FALSE,"PAITACAN";#N/A,#N/A,FALSE,"PARECO";#N/A,#N/A,FALSE,"PA62";#N/A,#N/A,FALSE,"PAFINAL";#N/A,#N/A,FALSE,"PARECONF";#N/A,#N/A,FALSE,"PARECOND"}</definedName>
    <definedName name="maquinas" hidden="1">{#N/A,#N/A,FALSE,"PACCIL";#N/A,#N/A,FALSE,"PAITACAN";#N/A,#N/A,FALSE,"PARECO";#N/A,#N/A,FALSE,"PA62";#N/A,#N/A,FALSE,"PAFINAL";#N/A,#N/A,FALSE,"PARECONF";#N/A,#N/A,FALSE,"PARECOND"}</definedName>
    <definedName name="maquinas_1" localSheetId="8" hidden="1">{#N/A,#N/A,FALSE,"PACCIL";#N/A,#N/A,FALSE,"PAITACAN";#N/A,#N/A,FALSE,"PARECO";#N/A,#N/A,FALSE,"PA62";#N/A,#N/A,FALSE,"PAFINAL";#N/A,#N/A,FALSE,"PARECONF";#N/A,#N/A,FALSE,"PARECOND"}</definedName>
    <definedName name="maquinas_1" hidden="1">{#N/A,#N/A,FALSE,"PACCIL";#N/A,#N/A,FALSE,"PAITACAN";#N/A,#N/A,FALSE,"PARECO";#N/A,#N/A,FALSE,"PA62";#N/A,#N/A,FALSE,"PAFINAL";#N/A,#N/A,FALSE,"PARECONF";#N/A,#N/A,FALSE,"PARECOND"}</definedName>
    <definedName name="mercadorias" localSheetId="8" hidden="1">{#N/A,#N/A,FALSE,"PACCIL";#N/A,#N/A,FALSE,"PAITACAN";#N/A,#N/A,FALSE,"PARECO";#N/A,#N/A,FALSE,"PA62";#N/A,#N/A,FALSE,"PAFINAL";#N/A,#N/A,FALSE,"PARECONF";#N/A,#N/A,FALSE,"PARECOND"}</definedName>
    <definedName name="mercadorias" hidden="1">{#N/A,#N/A,FALSE,"PACCIL";#N/A,#N/A,FALSE,"PAITACAN";#N/A,#N/A,FALSE,"PARECO";#N/A,#N/A,FALSE,"PA62";#N/A,#N/A,FALSE,"PAFINAL";#N/A,#N/A,FALSE,"PARECONF";#N/A,#N/A,FALSE,"PARECOND"}</definedName>
    <definedName name="mercadorias_1" localSheetId="8" hidden="1">{#N/A,#N/A,FALSE,"PACCIL";#N/A,#N/A,FALSE,"PAITACAN";#N/A,#N/A,FALSE,"PARECO";#N/A,#N/A,FALSE,"PA62";#N/A,#N/A,FALSE,"PAFINAL";#N/A,#N/A,FALSE,"PARECONF";#N/A,#N/A,FALSE,"PARECOND"}</definedName>
    <definedName name="mercadorias_1" hidden="1">{#N/A,#N/A,FALSE,"PACCIL";#N/A,#N/A,FALSE,"PAITACAN";#N/A,#N/A,FALSE,"PARECO";#N/A,#N/A,FALSE,"PA62";#N/A,#N/A,FALSE,"PAFINAL";#N/A,#N/A,FALSE,"PARECONF";#N/A,#N/A,FALSE,"PARECOND"}</definedName>
    <definedName name="mjuy" hidden="1">5</definedName>
    <definedName name="MP" localSheetId="8" hidden="1">{#N/A,#N/A,FALSE,"1321";#N/A,#N/A,FALSE,"1324";#N/A,#N/A,FALSE,"1333";#N/A,#N/A,FALSE,"1371"}</definedName>
    <definedName name="MP" hidden="1">{#N/A,#N/A,FALSE,"1321";#N/A,#N/A,FALSE,"1324";#N/A,#N/A,FALSE,"1333";#N/A,#N/A,FALSE,"1371"}</definedName>
    <definedName name="MP_1" localSheetId="8" hidden="1">{#N/A,#N/A,FALSE,"1321";#N/A,#N/A,FALSE,"1324";#N/A,#N/A,FALSE,"1333";#N/A,#N/A,FALSE,"1371"}</definedName>
    <definedName name="MP_1" hidden="1">{#N/A,#N/A,FALSE,"1321";#N/A,#N/A,FALSE,"1324";#N/A,#N/A,FALSE,"1333";#N/A,#N/A,FALSE,"1371"}</definedName>
    <definedName name="n" localSheetId="8" hidden="1">{#N/A,#N/A,FALSE,"1321";#N/A,#N/A,FALSE,"1324";#N/A,#N/A,FALSE,"1333";#N/A,#N/A,FALSE,"1371"}</definedName>
    <definedName name="n" hidden="1">{#N/A,#N/A,FALSE,"1321";#N/A,#N/A,FALSE,"1324";#N/A,#N/A,FALSE,"1333";#N/A,#N/A,FALSE,"1371"}</definedName>
    <definedName name="n_1" localSheetId="8" hidden="1">{#N/A,#N/A,FALSE,"1321";#N/A,#N/A,FALSE,"1324";#N/A,#N/A,FALSE,"1333";#N/A,#N/A,FALSE,"1371"}</definedName>
    <definedName name="n_1" hidden="1">{#N/A,#N/A,FALSE,"1321";#N/A,#N/A,FALSE,"1324";#N/A,#N/A,FALSE,"1333";#N/A,#N/A,FALSE,"1371"}</definedName>
    <definedName name="NN" localSheetId="8" hidden="1">{#N/A,#N/A,FALSE,"1321";#N/A,#N/A,FALSE,"1324";#N/A,#N/A,FALSE,"1333";#N/A,#N/A,FALSE,"1371"}</definedName>
    <definedName name="NN" hidden="1">{#N/A,#N/A,FALSE,"1321";#N/A,#N/A,FALSE,"1324";#N/A,#N/A,FALSE,"1333";#N/A,#N/A,FALSE,"1371"}</definedName>
    <definedName name="NN_1" localSheetId="8" hidden="1">{#N/A,#N/A,FALSE,"1321";#N/A,#N/A,FALSE,"1324";#N/A,#N/A,FALSE,"1333";#N/A,#N/A,FALSE,"1371"}</definedName>
    <definedName name="NN_1" hidden="1">{#N/A,#N/A,FALSE,"1321";#N/A,#N/A,FALSE,"1324";#N/A,#N/A,FALSE,"1333";#N/A,#N/A,FALSE,"1371"}</definedName>
    <definedName name="nnn" localSheetId="8" hidden="1">{#N/A,#N/A,FALSE,"1321";#N/A,#N/A,FALSE,"1324";#N/A,#N/A,FALSE,"1333";#N/A,#N/A,FALSE,"1371"}</definedName>
    <definedName name="nnn" hidden="1">{#N/A,#N/A,FALSE,"1321";#N/A,#N/A,FALSE,"1324";#N/A,#N/A,FALSE,"1333";#N/A,#N/A,FALSE,"1371"}</definedName>
    <definedName name="nnn_1" localSheetId="8" hidden="1">{#N/A,#N/A,FALSE,"1321";#N/A,#N/A,FALSE,"1324";#N/A,#N/A,FALSE,"1333";#N/A,#N/A,FALSE,"1371"}</definedName>
    <definedName name="nnn_1" hidden="1">{#N/A,#N/A,FALSE,"1321";#N/A,#N/A,FALSE,"1324";#N/A,#N/A,FALSE,"1333";#N/A,#N/A,FALSE,"1371"}</definedName>
    <definedName name="ol" hidden="1">[16]XREF!$A$8</definedName>
    <definedName name="ooo" localSheetId="8" hidden="1">{#N/A,#N/A,FALSE,"1321";#N/A,#N/A,FALSE,"1324";#N/A,#N/A,FALSE,"1333";#N/A,#N/A,FALSE,"1371"}</definedName>
    <definedName name="ooo" hidden="1">{#N/A,#N/A,FALSE,"1321";#N/A,#N/A,FALSE,"1324";#N/A,#N/A,FALSE,"1333";#N/A,#N/A,FALSE,"1371"}</definedName>
    <definedName name="ooo_1" localSheetId="8" hidden="1">{#N/A,#N/A,FALSE,"1321";#N/A,#N/A,FALSE,"1324";#N/A,#N/A,FALSE,"1333";#N/A,#N/A,FALSE,"1371"}</definedName>
    <definedName name="ooo_1" hidden="1">{#N/A,#N/A,FALSE,"1321";#N/A,#N/A,FALSE,"1324";#N/A,#N/A,FALSE,"1333";#N/A,#N/A,FALSE,"1371"}</definedName>
    <definedName name="outa" localSheetId="8" hidden="1">{#N/A,#N/A,FALSE,"1321";#N/A,#N/A,FALSE,"1324";#N/A,#N/A,FALSE,"1333";#N/A,#N/A,FALSE,"1371"}</definedName>
    <definedName name="outa" hidden="1">{#N/A,#N/A,FALSE,"1321";#N/A,#N/A,FALSE,"1324";#N/A,#N/A,FALSE,"1333";#N/A,#N/A,FALSE,"1371"}</definedName>
    <definedName name="outa_1" localSheetId="8" hidden="1">{#N/A,#N/A,FALSE,"1321";#N/A,#N/A,FALSE,"1324";#N/A,#N/A,FALSE,"1333";#N/A,#N/A,FALSE,"1371"}</definedName>
    <definedName name="outa_1" hidden="1">{#N/A,#N/A,FALSE,"1321";#N/A,#N/A,FALSE,"1324";#N/A,#N/A,FALSE,"1333";#N/A,#N/A,FALSE,"1371"}</definedName>
    <definedName name="outra" localSheetId="8" hidden="1">{#N/A,#N/A,FALSE,"1321";#N/A,#N/A,FALSE,"1324";#N/A,#N/A,FALSE,"1333";#N/A,#N/A,FALSE,"1371"}</definedName>
    <definedName name="outra" hidden="1">{#N/A,#N/A,FALSE,"1321";#N/A,#N/A,FALSE,"1324";#N/A,#N/A,FALSE,"1333";#N/A,#N/A,FALSE,"1371"}</definedName>
    <definedName name="outra_1" localSheetId="8" hidden="1">{#N/A,#N/A,FALSE,"1321";#N/A,#N/A,FALSE,"1324";#N/A,#N/A,FALSE,"1333";#N/A,#N/A,FALSE,"1371"}</definedName>
    <definedName name="outra_1" hidden="1">{#N/A,#N/A,FALSE,"1321";#N/A,#N/A,FALSE,"1324";#N/A,#N/A,FALSE,"1333";#N/A,#N/A,FALSE,"1371"}</definedName>
    <definedName name="outra1" localSheetId="8" hidden="1">{#N/A,#N/A,FALSE,"1321";#N/A,#N/A,FALSE,"1324";#N/A,#N/A,FALSE,"1333";#N/A,#N/A,FALSE,"1371"}</definedName>
    <definedName name="outra1" hidden="1">{#N/A,#N/A,FALSE,"1321";#N/A,#N/A,FALSE,"1324";#N/A,#N/A,FALSE,"1333";#N/A,#N/A,FALSE,"1371"}</definedName>
    <definedName name="outra1_1" localSheetId="8" hidden="1">{#N/A,#N/A,FALSE,"1321";#N/A,#N/A,FALSE,"1324";#N/A,#N/A,FALSE,"1333";#N/A,#N/A,FALSE,"1371"}</definedName>
    <definedName name="outra1_1" hidden="1">{#N/A,#N/A,FALSE,"1321";#N/A,#N/A,FALSE,"1324";#N/A,#N/A,FALSE,"1333";#N/A,#N/A,FALSE,"1371"}</definedName>
    <definedName name="outros" localSheetId="8" hidden="1">{#N/A,#N/A,FALSE,"PACCIL";#N/A,#N/A,FALSE,"PAITACAN";#N/A,#N/A,FALSE,"PARECO";#N/A,#N/A,FALSE,"PA62";#N/A,#N/A,FALSE,"PAFINAL";#N/A,#N/A,FALSE,"PARECONF";#N/A,#N/A,FALSE,"PARECOND"}</definedName>
    <definedName name="outros" hidden="1">{#N/A,#N/A,FALSE,"PACCIL";#N/A,#N/A,FALSE,"PAITACAN";#N/A,#N/A,FALSE,"PARECO";#N/A,#N/A,FALSE,"PA62";#N/A,#N/A,FALSE,"PAFINAL";#N/A,#N/A,FALSE,"PARECONF";#N/A,#N/A,FALSE,"PARECOND"}</definedName>
    <definedName name="outros_1" localSheetId="8" hidden="1">{#N/A,#N/A,FALSE,"PACCIL";#N/A,#N/A,FALSE,"PAITACAN";#N/A,#N/A,FALSE,"PARECO";#N/A,#N/A,FALSE,"PA62";#N/A,#N/A,FALSE,"PAFINAL";#N/A,#N/A,FALSE,"PARECONF";#N/A,#N/A,FALSE,"PARECOND"}</definedName>
    <definedName name="outros_1" hidden="1">{#N/A,#N/A,FALSE,"PACCIL";#N/A,#N/A,FALSE,"PAITACAN";#N/A,#N/A,FALSE,"PARECO";#N/A,#N/A,FALSE,"PA62";#N/A,#N/A,FALSE,"PAFINAL";#N/A,#N/A,FALSE,"PARECONF";#N/A,#N/A,FALSE,"PARECOND"}</definedName>
    <definedName name="Parte1a." localSheetId="8" hidden="1">{"PARTE1",#N/A,FALSE,"Plan1"}</definedName>
    <definedName name="Parte1a." hidden="1">{"PARTE1",#N/A,FALSE,"Plan1"}</definedName>
    <definedName name="Parte1a._1" localSheetId="8" hidden="1">{"PARTE1",#N/A,FALSE,"Plan1"}</definedName>
    <definedName name="Parte1a._1" hidden="1">{"PARTE1",#N/A,FALSE,"Plan1"}</definedName>
    <definedName name="PDC" localSheetId="8" hidden="1">#REF!</definedName>
    <definedName name="PDC" localSheetId="7" hidden="1">#REF!</definedName>
    <definedName name="PDC" localSheetId="0" hidden="1">#REF!</definedName>
    <definedName name="PDC" hidden="1">#REF!</definedName>
    <definedName name="pinco" localSheetId="8" hidden="1">[17]ce!#REF!</definedName>
    <definedName name="pinco" localSheetId="7" hidden="1">[17]ce!#REF!</definedName>
    <definedName name="pinco" localSheetId="0" hidden="1">[17]ce!#REF!</definedName>
    <definedName name="pinco" hidden="1">[17]ce!#REF!</definedName>
    <definedName name="pippo" localSheetId="8" hidden="1">[2]ce!#REF!</definedName>
    <definedName name="pippo" localSheetId="7" hidden="1">[2]ce!#REF!</definedName>
    <definedName name="pippo" localSheetId="0" hidden="1">[2]ce!#REF!</definedName>
    <definedName name="pippo" hidden="1">[2]ce!#REF!</definedName>
    <definedName name="PPP" localSheetId="8" hidden="1">{#N/A,#N/A,FALSE,"1321";#N/A,#N/A,FALSE,"1324";#N/A,#N/A,FALSE,"1333";#N/A,#N/A,FALSE,"1371"}</definedName>
    <definedName name="PPP" hidden="1">{#N/A,#N/A,FALSE,"1321";#N/A,#N/A,FALSE,"1324";#N/A,#N/A,FALSE,"1333";#N/A,#N/A,FALSE,"1371"}</definedName>
    <definedName name="PPP_1" localSheetId="8" hidden="1">{#N/A,#N/A,FALSE,"1321";#N/A,#N/A,FALSE,"1324";#N/A,#N/A,FALSE,"1333";#N/A,#N/A,FALSE,"1371"}</definedName>
    <definedName name="PPP_1" hidden="1">{#N/A,#N/A,FALSE,"1321";#N/A,#N/A,FALSE,"1324";#N/A,#N/A,FALSE,"1333";#N/A,#N/A,FALSE,"1371"}</definedName>
    <definedName name="prueba" localSheetId="8" hidden="1">{#N/A,#N/A,FALSE,"Aging Summary";#N/A,#N/A,FALSE,"Ratio Analysis";#N/A,#N/A,FALSE,"Test 120 Day Accts";#N/A,#N/A,FALSE,"Tickmarks"}</definedName>
    <definedName name="prueba" hidden="1">{#N/A,#N/A,FALSE,"Aging Summary";#N/A,#N/A,FALSE,"Ratio Analysis";#N/A,#N/A,FALSE,"Test 120 Day Accts";#N/A,#N/A,FALSE,"Tickmarks"}</definedName>
    <definedName name="prueba_1" localSheetId="8" hidden="1">{#N/A,#N/A,FALSE,"Aging Summary";#N/A,#N/A,FALSE,"Ratio Analysis";#N/A,#N/A,FALSE,"Test 120 Day Accts";#N/A,#N/A,FALSE,"Tickmarks"}</definedName>
    <definedName name="prueba_1" hidden="1">{#N/A,#N/A,FALSE,"Aging Summary";#N/A,#N/A,FALSE,"Ratio Analysis";#N/A,#N/A,FALSE,"Test 120 Day Accts";#N/A,#N/A,FALSE,"Tickmarks"}</definedName>
    <definedName name="qwe" localSheetId="8" hidden="1">#REF!</definedName>
    <definedName name="qwe" localSheetId="7" hidden="1">#REF!</definedName>
    <definedName name="qwe" localSheetId="0" hidden="1">#REF!</definedName>
    <definedName name="qwe" hidden="1">#REF!</definedName>
    <definedName name="S" localSheetId="8" hidden="1">{#N/A,#N/A,FALSE,"1321";#N/A,#N/A,FALSE,"1324";#N/A,#N/A,FALSE,"1333";#N/A,#N/A,FALSE,"1371"}</definedName>
    <definedName name="S" hidden="1">{#N/A,#N/A,FALSE,"1321";#N/A,#N/A,FALSE,"1324";#N/A,#N/A,FALSE,"1333";#N/A,#N/A,FALSE,"1371"}</definedName>
    <definedName name="S_1" localSheetId="8" hidden="1">{#N/A,#N/A,FALSE,"1321";#N/A,#N/A,FALSE,"1324";#N/A,#N/A,FALSE,"1333";#N/A,#N/A,FALSE,"1371"}</definedName>
    <definedName name="S_1" hidden="1">{#N/A,#N/A,FALSE,"1321";#N/A,#N/A,FALSE,"1324";#N/A,#N/A,FALSE,"1333";#N/A,#N/A,FALSE,"1371"}</definedName>
    <definedName name="SAPBEXrevision" hidden="1">1</definedName>
    <definedName name="SAPBEXsysID" hidden="1">"BWP"</definedName>
    <definedName name="SAPBEXwbID" hidden="1">"3LYZ68P2W3EFPI77PI18ZTYQK"</definedName>
    <definedName name="SAPFuncF4Help" localSheetId="8" hidden="1">[0]!MAIO()</definedName>
    <definedName name="SAPFuncF4Help" localSheetId="7" hidden="1">[0]!MAIO()</definedName>
    <definedName name="SAPFuncF4Help" localSheetId="0" hidden="1">[0]!MAIO()</definedName>
    <definedName name="SAPFuncF4Help" hidden="1">[0]!MAIO()</definedName>
    <definedName name="sasa" localSheetId="8" hidden="1">#REF!</definedName>
    <definedName name="sasa" localSheetId="7" hidden="1">#REF!</definedName>
    <definedName name="sasa" localSheetId="0" hidden="1">#REF!</definedName>
    <definedName name="sasa" hidden="1">#REF!</definedName>
    <definedName name="sds"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ds" localSheetId="8" hidden="1">#REF!</definedName>
    <definedName name="sdsds" localSheetId="7" hidden="1">#REF!</definedName>
    <definedName name="sdsds" localSheetId="0" hidden="1">#REF!</definedName>
    <definedName name="sdsds" hidden="1">#REF!</definedName>
    <definedName name="sencount" hidden="1">1</definedName>
    <definedName name="ss" localSheetId="8" hidden="1">{#N/A,#N/A,FALSE,"1321";#N/A,#N/A,FALSE,"1324";#N/A,#N/A,FALSE,"1333";#N/A,#N/A,FALSE,"1371"}</definedName>
    <definedName name="ss" hidden="1">{#N/A,#N/A,FALSE,"1321";#N/A,#N/A,FALSE,"1324";#N/A,#N/A,FALSE,"1333";#N/A,#N/A,FALSE,"1371"}</definedName>
    <definedName name="ss_1" localSheetId="8" hidden="1">{#N/A,#N/A,FALSE,"1321";#N/A,#N/A,FALSE,"1324";#N/A,#N/A,FALSE,"1333";#N/A,#N/A,FALSE,"1371"}</definedName>
    <definedName name="ss_1" hidden="1">{#N/A,#N/A,FALSE,"1321";#N/A,#N/A,FALSE,"1324";#N/A,#N/A,FALSE,"1333";#N/A,#N/A,FALSE,"1371"}</definedName>
    <definedName name="sucata" localSheetId="8" hidden="1">{#N/A,#N/A,FALSE,"PACCIL";#N/A,#N/A,FALSE,"PAITACAN";#N/A,#N/A,FALSE,"PARECO";#N/A,#N/A,FALSE,"PA62";#N/A,#N/A,FALSE,"PAFINAL";#N/A,#N/A,FALSE,"PARECONF";#N/A,#N/A,FALSE,"PARECOND"}</definedName>
    <definedName name="sucata" hidden="1">{#N/A,#N/A,FALSE,"PACCIL";#N/A,#N/A,FALSE,"PAITACAN";#N/A,#N/A,FALSE,"PARECO";#N/A,#N/A,FALSE,"PA62";#N/A,#N/A,FALSE,"PAFINAL";#N/A,#N/A,FALSE,"PARECONF";#N/A,#N/A,FALSE,"PARECOND"}</definedName>
    <definedName name="sucata_1" localSheetId="8" hidden="1">{#N/A,#N/A,FALSE,"PACCIL";#N/A,#N/A,FALSE,"PAITACAN";#N/A,#N/A,FALSE,"PARECO";#N/A,#N/A,FALSE,"PA62";#N/A,#N/A,FALSE,"PAFINAL";#N/A,#N/A,FALSE,"PARECONF";#N/A,#N/A,FALSE,"PARECOND"}</definedName>
    <definedName name="sucata_1" hidden="1">{#N/A,#N/A,FALSE,"PACCIL";#N/A,#N/A,FALSE,"PAITACAN";#N/A,#N/A,FALSE,"PARECO";#N/A,#N/A,FALSE,"PA62";#N/A,#N/A,FALSE,"PAFINAL";#N/A,#N/A,FALSE,"PARECONF";#N/A,#N/A,FALSE,"PARECOND"}</definedName>
    <definedName name="tania" localSheetId="8" hidden="1">{#N/A,#N/A,FALSE,"PACCIL";#N/A,#N/A,FALSE,"PAITACAN";#N/A,#N/A,FALSE,"PARECO";#N/A,#N/A,FALSE,"PA62";#N/A,#N/A,FALSE,"PAFINAL";#N/A,#N/A,FALSE,"PARECONF";#N/A,#N/A,FALSE,"PARECOND"}</definedName>
    <definedName name="tania" hidden="1">{#N/A,#N/A,FALSE,"PACCIL";#N/A,#N/A,FALSE,"PAITACAN";#N/A,#N/A,FALSE,"PARECO";#N/A,#N/A,FALSE,"PA62";#N/A,#N/A,FALSE,"PAFINAL";#N/A,#N/A,FALSE,"PARECONF";#N/A,#N/A,FALSE,"PARECOND"}</definedName>
    <definedName name="tania_1" localSheetId="8" hidden="1">{#N/A,#N/A,FALSE,"PACCIL";#N/A,#N/A,FALSE,"PAITACAN";#N/A,#N/A,FALSE,"PARECO";#N/A,#N/A,FALSE,"PA62";#N/A,#N/A,FALSE,"PAFINAL";#N/A,#N/A,FALSE,"PARECONF";#N/A,#N/A,FALSE,"PARECOND"}</definedName>
    <definedName name="tania_1" hidden="1">{#N/A,#N/A,FALSE,"PACCIL";#N/A,#N/A,FALSE,"PAITACAN";#N/A,#N/A,FALSE,"PARECO";#N/A,#N/A,FALSE,"PA62";#N/A,#N/A,FALSE,"PAFINAL";#N/A,#N/A,FALSE,"PARECONF";#N/A,#N/A,FALSE,"PARECOND"}</definedName>
    <definedName name="TESTE" localSheetId="8" hidden="1">{#N/A,#N/A,FALSE,"PACCIL";#N/A,#N/A,FALSE,"PAITACAN";#N/A,#N/A,FALSE,"PARECO";#N/A,#N/A,FALSE,"PA62";#N/A,#N/A,FALSE,"PAFINAL";#N/A,#N/A,FALSE,"PARECONF";#N/A,#N/A,FALSE,"PARECOND"}</definedName>
    <definedName name="TESTE" hidden="1">{#N/A,#N/A,FALSE,"PACCIL";#N/A,#N/A,FALSE,"PAITACAN";#N/A,#N/A,FALSE,"PARECO";#N/A,#N/A,FALSE,"PA62";#N/A,#N/A,FALSE,"PAFINAL";#N/A,#N/A,FALSE,"PARECONF";#N/A,#N/A,FALSE,"PARECOND"}</definedName>
    <definedName name="TESTE_1" localSheetId="8" hidden="1">{#N/A,#N/A,FALSE,"PACCIL";#N/A,#N/A,FALSE,"PAITACAN";#N/A,#N/A,FALSE,"PARECO";#N/A,#N/A,FALSE,"PA62";#N/A,#N/A,FALSE,"PAFINAL";#N/A,#N/A,FALSE,"PARECONF";#N/A,#N/A,FALSE,"PARECOND"}</definedName>
    <definedName name="TESTE_1" hidden="1">{#N/A,#N/A,FALSE,"PACCIL";#N/A,#N/A,FALSE,"PAITACAN";#N/A,#N/A,FALSE,"PARECO";#N/A,#N/A,FALSE,"PA62";#N/A,#N/A,FALSE,"PAFINAL";#N/A,#N/A,FALSE,"PARECONF";#N/A,#N/A,FALSE,"PARECOND"}</definedName>
    <definedName name="TESTE2" localSheetId="8" hidden="1">{#N/A,#N/A,FALSE,"PACCIL";#N/A,#N/A,FALSE,"PAITACAN";#N/A,#N/A,FALSE,"PARECO";#N/A,#N/A,FALSE,"PA62";#N/A,#N/A,FALSE,"PAFINAL";#N/A,#N/A,FALSE,"PARECONF";#N/A,#N/A,FALSE,"PARECOND"}</definedName>
    <definedName name="TESTE2" hidden="1">{#N/A,#N/A,FALSE,"PACCIL";#N/A,#N/A,FALSE,"PAITACAN";#N/A,#N/A,FALSE,"PARECO";#N/A,#N/A,FALSE,"PA62";#N/A,#N/A,FALSE,"PAFINAL";#N/A,#N/A,FALSE,"PARECONF";#N/A,#N/A,FALSE,"PARECOND"}</definedName>
    <definedName name="TESTE2_1" localSheetId="8" hidden="1">{#N/A,#N/A,FALSE,"PACCIL";#N/A,#N/A,FALSE,"PAITACAN";#N/A,#N/A,FALSE,"PARECO";#N/A,#N/A,FALSE,"PA62";#N/A,#N/A,FALSE,"PAFINAL";#N/A,#N/A,FALSE,"PARECONF";#N/A,#N/A,FALSE,"PARECOND"}</definedName>
    <definedName name="TESTE2_1" hidden="1">{#N/A,#N/A,FALSE,"PACCIL";#N/A,#N/A,FALSE,"PAITACAN";#N/A,#N/A,FALSE,"PARECO";#N/A,#N/A,FALSE,"PA62";#N/A,#N/A,FALSE,"PAFINAL";#N/A,#N/A,FALSE,"PARECONF";#N/A,#N/A,FALSE,"PARECOND"}</definedName>
    <definedName name="TextRefCopyRangeCount" hidden="1">1</definedName>
    <definedName name="tudo2" localSheetId="8" hidden="1">{"ATI",#N/A,TRUE,"BALabr97";"PAS",#N/A,TRUE,"BALabr97";"REC",#N/A,TRUE,"BALabr97"}</definedName>
    <definedName name="tudo2" hidden="1">{"ATI",#N/A,TRUE,"BALabr97";"PAS",#N/A,TRUE,"BALabr97";"REC",#N/A,TRUE,"BALabr97"}</definedName>
    <definedName name="tudo2_1" localSheetId="8" hidden="1">{"ATI",#N/A,TRUE,"BALabr97";"PAS",#N/A,TRUE,"BALabr97";"REC",#N/A,TRUE,"BALabr97"}</definedName>
    <definedName name="tudo2_1" hidden="1">{"ATI",#N/A,TRUE,"BALabr97";"PAS",#N/A,TRUE,"BALabr97";"REC",#N/A,TRUE,"BALabr97"}</definedName>
    <definedName name="VIEIRA"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rginia" localSheetId="8" hidden="1">{#N/A,#N/A,FALSE,"PACCIL";#N/A,#N/A,FALSE,"PAITACAN";#N/A,#N/A,FALSE,"PARECO";#N/A,#N/A,FALSE,"PA62";#N/A,#N/A,FALSE,"PAFINAL";#N/A,#N/A,FALSE,"PARECONF";#N/A,#N/A,FALSE,"PARECOND"}</definedName>
    <definedName name="virginia" hidden="1">{#N/A,#N/A,FALSE,"PACCIL";#N/A,#N/A,FALSE,"PAITACAN";#N/A,#N/A,FALSE,"PARECO";#N/A,#N/A,FALSE,"PA62";#N/A,#N/A,FALSE,"PAFINAL";#N/A,#N/A,FALSE,"PARECONF";#N/A,#N/A,FALSE,"PARECOND"}</definedName>
    <definedName name="virginia_1" localSheetId="8" hidden="1">{#N/A,#N/A,FALSE,"PACCIL";#N/A,#N/A,FALSE,"PAITACAN";#N/A,#N/A,FALSE,"PARECO";#N/A,#N/A,FALSE,"PA62";#N/A,#N/A,FALSE,"PAFINAL";#N/A,#N/A,FALSE,"PARECONF";#N/A,#N/A,FALSE,"PARECOND"}</definedName>
    <definedName name="virginia_1" hidden="1">{#N/A,#N/A,FALSE,"PACCIL";#N/A,#N/A,FALSE,"PAITACAN";#N/A,#N/A,FALSE,"PARECO";#N/A,#N/A,FALSE,"PA62";#N/A,#N/A,FALSE,"PAFINAL";#N/A,#N/A,FALSE,"PARECONF";#N/A,#N/A,FALSE,"PARECOND"}</definedName>
    <definedName name="we" localSheetId="8" hidden="1">{#N/A,#N/A,FALSE,"1321";#N/A,#N/A,FALSE,"1324";#N/A,#N/A,FALSE,"1333";#N/A,#N/A,FALSE,"1371"}</definedName>
    <definedName name="we" hidden="1">{#N/A,#N/A,FALSE,"1321";#N/A,#N/A,FALSE,"1324";#N/A,#N/A,FALSE,"1333";#N/A,#N/A,FALSE,"1371"}</definedName>
    <definedName name="we_1" localSheetId="8" hidden="1">{#N/A,#N/A,FALSE,"1321";#N/A,#N/A,FALSE,"1324";#N/A,#N/A,FALSE,"1333";#N/A,#N/A,FALSE,"1371"}</definedName>
    <definedName name="we_1" hidden="1">{#N/A,#N/A,FALSE,"1321";#N/A,#N/A,FALSE,"1324";#N/A,#N/A,FALSE,"1333";#N/A,#N/A,FALSE,"1371"}</definedName>
    <definedName name="wrn.01." localSheetId="8" hidden="1">{#N/A,#N/A,FALSE,"1321";#N/A,#N/A,FALSE,"1324";#N/A,#N/A,FALSE,"1333";#N/A,#N/A,FALSE,"1371"}</definedName>
    <definedName name="wrn.01." hidden="1">{#N/A,#N/A,FALSE,"1321";#N/A,#N/A,FALSE,"1324";#N/A,#N/A,FALSE,"1333";#N/A,#N/A,FALSE,"1371"}</definedName>
    <definedName name="wrn.01._1" localSheetId="8" hidden="1">{#N/A,#N/A,FALSE,"1321";#N/A,#N/A,FALSE,"1324";#N/A,#N/A,FALSE,"1333";#N/A,#N/A,FALSE,"1371"}</definedName>
    <definedName name="wrn.01._1" hidden="1">{#N/A,#N/A,FALSE,"1321";#N/A,#N/A,FALSE,"1324";#N/A,#N/A,FALSE,"1333";#N/A,#N/A,FALSE,"1371"}</definedName>
    <definedName name="wrn.ACIONCONSELHO._.0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6."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052004."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8"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NALITICO._.COMPLETO." localSheetId="8" hidden="1">{"ativo analítico",#N/A,FALSE,"BALmar97";"passivo analítico",#N/A,FALSE,"BALmar97";"resultado analítico",#N/A,FALSE,"BALmar97"}</definedName>
    <definedName name="wrn.ANALITICO._.COMPLETO." hidden="1">{"ativo analítico",#N/A,FALSE,"BALmar97";"passivo analítico",#N/A,FALSE,"BALmar97";"resultado analítico",#N/A,FALSE,"BALmar97"}</definedName>
    <definedName name="wrn.ANALITICO._.COMPLETO._1" localSheetId="8" hidden="1">{"ativo analítico",#N/A,FALSE,"BALmar97";"passivo analítico",#N/A,FALSE,"BALmar97";"resultado analítico",#N/A,FALSE,"BALmar97"}</definedName>
    <definedName name="wrn.ANALITICO._.COMPLETO._1" hidden="1">{"ativo analítico",#N/A,FALSE,"BALmar97";"passivo analítico",#N/A,FALSE,"BALmar97";"resultado analítico",#N/A,FALSE,"BALmar97"}</definedName>
    <definedName name="wrn.BALANÇOS." localSheetId="8" hidden="1">{"SOC E MEN balanços",#N/A,FALSE,"BALFEV97"}</definedName>
    <definedName name="wrn.BALANÇOS." hidden="1">{"SOC E MEN balanços",#N/A,FALSE,"BALFEV97"}</definedName>
    <definedName name="wrn.BALANÇOS._1" localSheetId="8" hidden="1">{"SOC E MEN balanços",#N/A,FALSE,"BALFEV97"}</definedName>
    <definedName name="wrn.BALANÇOS._1" hidden="1">{"SOC E MEN balanços",#N/A,FALSE,"BALFEV97"}</definedName>
    <definedName name="wrn.Clarobook."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obccfc2."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hidden="1">{#N/A,#N/A,FALSE,"Garanhuns";#N/A,#N/A,FALSE,"João Pessoa";#N/A,#N/A,FALSE,"Recife";#N/A,#N/A,FALSE,"RJRSA";#N/A,#N/A,FALSE,"Teresina";#N/A,#N/A,FALSE,"Goiania";#N/A,#N/A,FALSE,"Niterói";#N/A,#N/A,FALSE,"Recifa";#N/A,#N/A,FALSE,"Fortaleza";#N/A,#N/A,FALSE,"Natal";#N/A,#N/A,FALSE,"Imperatriz";#N/A,#N/A,FALSE,"São Luis";#N/A,#N/A,FALSE,"Aracaju";#N/A,#N/A,FALSE,"Maceio"}</definedName>
    <definedName name="wrn.Conselho._.Fiscal._.10."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04."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Desp._.financeiras." localSheetId="8" hidden="1">{"FINANCEIRAS",#N/A,FALSE,"BALmar96"}</definedName>
    <definedName name="wrn.Desp._.financeiras." hidden="1">{"FINANCEIRAS",#N/A,FALSE,"BALmar96"}</definedName>
    <definedName name="wrn.Desp._.financeiras._1" localSheetId="8" hidden="1">{"FINANCEIRAS",#N/A,FALSE,"BALmar96"}</definedName>
    <definedName name="wrn.Desp._.financeiras._1" hidden="1">{"FINANCEIRAS",#N/A,FALSE,"BALmar96"}</definedName>
    <definedName name="wrn.Despesas._.Diferidas._.Indedutíveis._.de._.1998." localSheetId="8" hidden="1">{"Despesas Diferidas Indedutíveis de 1998",#N/A,FALSE,"Impressão"}</definedName>
    <definedName name="wrn.Despesas._.Diferidas._.Indedutíveis._.de._.1998." hidden="1">{"Despesas Diferidas Indedutíveis de 1998",#N/A,FALSE,"Impressão"}</definedName>
    <definedName name="wrn.Despesas._.Diferidas._.Indedutíveis._.de._.1998._1" localSheetId="8" hidden="1">{"Despesas Diferidas Indedutíveis de 1998",#N/A,FALSE,"Impressão"}</definedName>
    <definedName name="wrn.Despesas._.Diferidas._.Indedutíveis._.de._.1998._1" hidden="1">{"Despesas Diferidas Indedutíveis de 1998",#N/A,FALSE,"Impressão"}</definedName>
    <definedName name="wrn.DLPs._.DFCs." localSheetId="8" hidden="1">{"E002 D.L.P. Geral",#N/A,FALSE,"PCF97-04";"E003 D.L.P. Produção Própria",#N/A,FALSE,"PCF97-04";"E008 D.F.C. Produção Própria",#N/A,FALSE,"PCF97-04";"E004 D.L.P. Produtos de Revenda",#N/A,FALSE,"PCF97-04";"E010 D.F.C. Revenda",#N/A,FALSE,"PCF97-04"}</definedName>
    <definedName name="wrn.DLPs._.DFCs." hidden="1">{"E002 D.L.P. Geral",#N/A,FALSE,"PCF97-04";"E003 D.L.P. Produção Própria",#N/A,FALSE,"PCF97-04";"E008 D.F.C. Produção Própria",#N/A,FALSE,"PCF97-04";"E004 D.L.P. Produtos de Revenda",#N/A,FALSE,"PCF97-04";"E010 D.F.C. Revenda",#N/A,FALSE,"PCF97-04"}</definedName>
    <definedName name="wrn.DLPs._.DFCs._1" localSheetId="8" hidden="1">{"E002 D.L.P. Geral",#N/A,FALSE,"PCF97-04";"E003 D.L.P. Produção Própria",#N/A,FALSE,"PCF97-04";"E008 D.F.C. Produção Própria",#N/A,FALSE,"PCF97-04";"E004 D.L.P. Produtos de Revenda",#N/A,FALSE,"PCF97-04";"E010 D.F.C. Revenda",#N/A,FALSE,"PCF97-04"}</definedName>
    <definedName name="wrn.DLPs._.DFCs._1" hidden="1">{"E002 D.L.P. Geral",#N/A,FALSE,"PCF97-04";"E003 D.L.P. Produção Própria",#N/A,FALSE,"PCF97-04";"E008 D.F.C. Produção Própria",#N/A,FALSE,"PCF97-04";"E004 D.L.P. Produtos de Revenda",#N/A,FALSE,"PCF97-04";"E010 D.F.C. Revenda",#N/A,FALSE,"PCF97-04"}</definedName>
    <definedName name="wrn.Financeiras._.Totais." localSheetId="8" hidden="1">{"Financ.total",#N/A,FALSE,"BALJAN97"}</definedName>
    <definedName name="wrn.Financeiras._.Totais." hidden="1">{"Financ.total",#N/A,FALSE,"BALJAN97"}</definedName>
    <definedName name="wrn.Financeiras._.Totais._1" localSheetId="8" hidden="1">{"Financ.total",#N/A,FALSE,"BALJAN97"}</definedName>
    <definedName name="wrn.Financeiras._.Totais._1" hidden="1">{"Financ.total",#N/A,FALSE,"BALJAN97"}</definedName>
    <definedName name="wrn.GER."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MINI."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1"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1"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al." localSheetId="8" hidden="1">{#N/A,#N/A,FALSE,"Relatórios";"Vendas e Custos",#N/A,FALSE,"Vendas e Custos";"Premissas",#N/A,FALSE,"Premissas";"Projeções",#N/A,FALSE,"Projeções";"Dolar",#N/A,FALSE,"Dolar";"Original",#N/A,FALSE,"Original e UFIR"}</definedName>
    <definedName name="wrn.Geral." hidden="1">{#N/A,#N/A,FALSE,"Relatórios";"Vendas e Custos",#N/A,FALSE,"Vendas e Custos";"Premissas",#N/A,FALSE,"Premissas";"Projeções",#N/A,FALSE,"Projeções";"Dolar",#N/A,FALSE,"Dolar";"Original",#N/A,FALSE,"Original e UFIR"}</definedName>
    <definedName name="wrn.Geral._1" localSheetId="8" hidden="1">{#N/A,#N/A,FALSE,"Relatórios";"Vendas e Custos",#N/A,FALSE,"Vendas e Custos";"Premissas",#N/A,FALSE,"Premissas";"Projeções",#N/A,FALSE,"Projeções";"Dolar",#N/A,FALSE,"Dolar";"Original",#N/A,FALSE,"Original e UFIR"}</definedName>
    <definedName name="wrn.Geral._1" hidden="1">{#N/A,#N/A,FALSE,"Relatórios";"Vendas e Custos",#N/A,FALSE,"Vendas e Custos";"Premissas",#N/A,FALSE,"Premissas";"Projeções",#N/A,FALSE,"Projeções";"Dolar",#N/A,FALSE,"Dolar";"Original",#N/A,FALSE,"Original e UFIR"}</definedName>
    <definedName name="wrn.GERENCIAL._.0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6."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10."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rafico." localSheetId="8" hidden="1">{#N/A,#N/A,FALSE,"Graficos    ( 9 )"}</definedName>
    <definedName name="wrn.grafico." hidden="1">{#N/A,#N/A,FALSE,"Graficos    ( 9 )"}</definedName>
    <definedName name="wrn.grafico._1" localSheetId="8" hidden="1">{#N/A,#N/A,FALSE,"Graficos    ( 9 )"}</definedName>
    <definedName name="wrn.grafico._1" hidden="1">{#N/A,#N/A,FALSE,"Graficos    ( 9 )"}</definedName>
    <definedName name="wrn.IMP01." localSheetId="8" hidden="1">{#N/A,#N/A,FALSE,"PREVISÃO DE VENDAS"}</definedName>
    <definedName name="wrn.IMP01." hidden="1">{#N/A,#N/A,FALSE,"PREVISÃO DE VENDAS"}</definedName>
    <definedName name="wrn.IMP01._1" localSheetId="8" hidden="1">{#N/A,#N/A,FALSE,"PREVISÃO DE VENDAS"}</definedName>
    <definedName name="wrn.IMP01._1" hidden="1">{#N/A,#N/A,FALSE,"PREVISÃO DE VENDAS"}</definedName>
    <definedName name="wrn.IMP02." localSheetId="8" hidden="1">{"IMP02",#N/A,FALSE,"PREVISÃO DE VENDAS"}</definedName>
    <definedName name="wrn.IMP02." hidden="1">{"IMP02",#N/A,FALSE,"PREVISÃO DE VENDAS"}</definedName>
    <definedName name="wrn.IMP02._1" localSheetId="8" hidden="1">{"IMP02",#N/A,FALSE,"PREVISÃO DE VENDAS"}</definedName>
    <definedName name="wrn.IMP02._1" hidden="1">{"IMP02",#N/A,FALSE,"PREVISÃO DE VENDAS"}</definedName>
    <definedName name="wrn.IMP03." localSheetId="8" hidden="1">{"IMP03",#N/A,FALSE,"PREVISÃO DE VENDAS"}</definedName>
    <definedName name="wrn.IMP03." hidden="1">{"IMP03",#N/A,FALSE,"PREVISÃO DE VENDAS"}</definedName>
    <definedName name="wrn.IMP03._1" localSheetId="8" hidden="1">{"IMP03",#N/A,FALSE,"PREVISÃO DE VENDAS"}</definedName>
    <definedName name="wrn.IMP03._1" hidden="1">{"IMP03",#N/A,FALSE,"PREVISÃO DE VENDAS"}</definedName>
    <definedName name="wrn.INDICADORES." localSheetId="8" hidden="1">{"PARTE1",#N/A,FALSE,"Plan1"}</definedName>
    <definedName name="wrn.INDICADORES." hidden="1">{"PARTE1",#N/A,FALSE,"Plan1"}</definedName>
    <definedName name="wrn.INDICADORES._1" localSheetId="8" hidden="1">{"PARTE1",#N/A,FALSE,"Plan1"}</definedName>
    <definedName name="wrn.INDICADORES._1" hidden="1">{"PARTE1",#N/A,FALSE,"Plan1"}</definedName>
    <definedName name="wrn.INTEGRAL." localSheetId="8" hidden="1">{#N/A,#N/A,FALSE,"ATIVO-CI";#N/A,#N/A,FALSE,"PASSIVO-CI";#N/A,#N/A,FALSE,"RESULT- CI"}</definedName>
    <definedName name="wrn.INTEGRAL." hidden="1">{#N/A,#N/A,FALSE,"ATIVO-CI";#N/A,#N/A,FALSE,"PASSIVO-CI";#N/A,#N/A,FALSE,"RESULT- CI"}</definedName>
    <definedName name="wrn.INTEGRAL._1" localSheetId="8" hidden="1">{#N/A,#N/A,FALSE,"ATIVO-CI";#N/A,#N/A,FALSE,"PASSIVO-CI";#N/A,#N/A,FALSE,"RESULT- CI"}</definedName>
    <definedName name="wrn.INTEGRAL._1" hidden="1">{#N/A,#N/A,FALSE,"ATIVO-CI";#N/A,#N/A,FALSE,"PASSIVO-CI";#N/A,#N/A,FALSE,"RESULT- CI"}</definedName>
    <definedName name="wrn.IQRCGMES."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JUINTI._.IRENDA." localSheetId="8" hidden="1">{"Planil_IR",#N/A,FALSE,"BALJUN97";"Financeiras_Líquidas",#N/A,FALSE,"BALJUN97"}</definedName>
    <definedName name="wrn.JUINTI._.IRENDA." hidden="1">{"Planil_IR",#N/A,FALSE,"BALJUN97";"Financeiras_Líquidas",#N/A,FALSE,"BALJUN97"}</definedName>
    <definedName name="wrn.JUINTI._.IRENDA._1" localSheetId="8" hidden="1">{"Planil_IR",#N/A,FALSE,"BALJUN97";"Financeiras_Líquidas",#N/A,FALSE,"BALJUN97"}</definedName>
    <definedName name="wrn.JUINTI._.IRENDA._1" hidden="1">{"Planil_IR",#N/A,FALSE,"BALJUN97";"Financeiras_Líquidas",#N/A,FALSE,"BALJUN97"}</definedName>
    <definedName name="wrn.Orçamento._.Geral."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RCSA." localSheetId="8" hidden="1">{"E001 - GERAÇÃO DE CAIXA GERAL",#N/A,FALSE,"Ajuste";"E002 - DLP GERAL",#N/A,FALSE,"Ajuste"}</definedName>
    <definedName name="wrn.ORÇAMENTO._.RCSA." hidden="1">{"E001 - GERAÇÃO DE CAIXA GERAL",#N/A,FALSE,"Ajuste";"E002 - DLP GERAL",#N/A,FALSE,"Ajuste"}</definedName>
    <definedName name="wrn.ORÇAMENTO._.RCSA._1" localSheetId="8" hidden="1">{"E001 - GERAÇÃO DE CAIXA GERAL",#N/A,FALSE,"Ajuste";"E002 - DLP GERAL",#N/A,FALSE,"Ajuste"}</definedName>
    <definedName name="wrn.ORÇAMENTO._.RCSA._1" hidden="1">{"E001 - GERAÇÃO DE CAIXA GERAL",#N/A,FALSE,"Ajuste";"E002 - DLP GERAL",#N/A,FALSE,"Ajuste"}</definedName>
    <definedName name="wrn.PA._.MENSAL." localSheetId="8" hidden="1">{#N/A,#N/A,FALSE,"PACCIL";#N/A,#N/A,FALSE,"PAITACAN";#N/A,#N/A,FALSE,"PARECO";#N/A,#N/A,FALSE,"PA62";#N/A,#N/A,FALSE,"PAFINAL";#N/A,#N/A,FALSE,"PARECONF";#N/A,#N/A,FALSE,"PARECOND"}</definedName>
    <definedName name="wrn.PA._.MENSAL." hidden="1">{#N/A,#N/A,FALSE,"PACCIL";#N/A,#N/A,FALSE,"PAITACAN";#N/A,#N/A,FALSE,"PARECO";#N/A,#N/A,FALSE,"PA62";#N/A,#N/A,FALSE,"PAFINAL";#N/A,#N/A,FALSE,"PARECONF";#N/A,#N/A,FALSE,"PARECOND"}</definedName>
    <definedName name="wrn.PA._.MENSAL._1" localSheetId="8" hidden="1">{#N/A,#N/A,FALSE,"PACCIL";#N/A,#N/A,FALSE,"PAITACAN";#N/A,#N/A,FALSE,"PARECO";#N/A,#N/A,FALSE,"PA62";#N/A,#N/A,FALSE,"PAFINAL";#N/A,#N/A,FALSE,"PARECONF";#N/A,#N/A,FALSE,"PARECOND"}</definedName>
    <definedName name="wrn.PA._.MENSAL._1" hidden="1">{#N/A,#N/A,FALSE,"PACCIL";#N/A,#N/A,FALSE,"PAITACAN";#N/A,#N/A,FALSE,"PARECO";#N/A,#N/A,FALSE,"PA62";#N/A,#N/A,FALSE,"PAFINAL";#N/A,#N/A,FALSE,"PARECONF";#N/A,#N/A,FALSE,"PARECOND"}</definedName>
    <definedName name="wrn.PISCOFINS2004."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rint._.All."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hidden="1">{#N/A,#N/A,FALSE,"S 2 Rent";#N/A,#N/A,FALSE,"S 3 SLV";#N/A,#N/A,FALSE,"S 4 Fin Info";#N/A,#N/A,FALSE,"S 5 Allocation";#N/A,#N/A,FALSE,"S II to PA";#N/A,#N/A,FALSE,"S III to PA";#N/A,#N/A,FALSE,"Loan S1";#N/A,#N/A,FALSE,"Loan S2 A";#N/A,#N/A,FALSE,"Annex A1 Note A";#N/A,#N/A,FALSE,"Loan S2 B";#N/A,#N/A,FALSE,"S 1 Eq Guar";#N/A,#N/A,FALSE,"S 2 Eq Guar"}</definedName>
    <definedName name="wrn.REFPET5.XLW." localSheetId="8" hidden="1">{#N/A,#N/A,FALSE,"Brasília";#N/A,#N/A,FALSE,"Belo Horizonte";#N/A,#N/A,FALSE,"Curitiba";#N/A,#N/A,FALSE,"Itaborai";#N/A,#N/A,FALSE,"Porto Alegre";#N/A,#N/A,FALSE,"Ribeirão Preto";#N/A,#N/A,FALSE,"RJRSA";#N/A,#N/A,FALSE,"Santos";#N/A,#N/A,FALSE,"SPAL"}</definedName>
    <definedName name="wrn.REFPET5.XLW." hidden="1">{#N/A,#N/A,FALSE,"Brasília";#N/A,#N/A,FALSE,"Belo Horizonte";#N/A,#N/A,FALSE,"Curitiba";#N/A,#N/A,FALSE,"Itaborai";#N/A,#N/A,FALSE,"Porto Alegre";#N/A,#N/A,FALSE,"Ribeirão Preto";#N/A,#N/A,FALSE,"RJRSA";#N/A,#N/A,FALSE,"Santos";#N/A,#N/A,FALSE,"SPAL"}</definedName>
    <definedName name="wrn.REFPET5.XLW._1" localSheetId="8" hidden="1">{#N/A,#N/A,FALSE,"Brasília";#N/A,#N/A,FALSE,"Belo Horizonte";#N/A,#N/A,FALSE,"Curitiba";#N/A,#N/A,FALSE,"Itaborai";#N/A,#N/A,FALSE,"Porto Alegre";#N/A,#N/A,FALSE,"Ribeirão Preto";#N/A,#N/A,FALSE,"RJRSA";#N/A,#N/A,FALSE,"Santos";#N/A,#N/A,FALSE,"SPAL"}</definedName>
    <definedName name="wrn.REFPET5.XLW._1" hidden="1">{#N/A,#N/A,FALSE,"Brasília";#N/A,#N/A,FALSE,"Belo Horizonte";#N/A,#N/A,FALSE,"Curitiba";#N/A,#N/A,FALSE,"Itaborai";#N/A,#N/A,FALSE,"Porto Alegre";#N/A,#N/A,FALSE,"Ribeirão Preto";#N/A,#N/A,FALSE,"RJRSA";#N/A,#N/A,FALSE,"Santos";#N/A,#N/A,FALSE,"SPAL"}</definedName>
    <definedName name="wrn.Relatório._.Completo."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para._.Auditoria."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hidden="1">{"Ajustes CS para a Auditoria",#N/A,FALSE,"Impressão";"Controle de saldos para a Auditoria",#N/A,FALSE,"Impressão";"CS Real para a Auditoria",#N/A,FALSE,"Impressão";"Ajustes IR para a Auditoria",#N/A,FALSE,"Impressão";"IR Real para a Auditoria",#N/A,FALSE,"Impressão"}</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MO." localSheetId="8" hidden="1">{#N/A,#N/A,FALSE,"Sheet1";#N/A,#N/A,FALSE,"Sheet2"}</definedName>
    <definedName name="wrn.RESUMO." hidden="1">{#N/A,#N/A,FALSE,"Sheet1";#N/A,#N/A,FALSE,"Sheet2"}</definedName>
    <definedName name="wrn.RESUMO._1" localSheetId="8" hidden="1">{#N/A,#N/A,FALSE,"Sheet1";#N/A,#N/A,FALSE,"Sheet2"}</definedName>
    <definedName name="wrn.RESUMO._1" hidden="1">{#N/A,#N/A,FALSE,"Sheet1";#N/A,#N/A,FALSE,"Sheet2"}</definedName>
    <definedName name="wrn.SOCIETARIA." localSheetId="8" hidden="1">{#N/A,#N/A,FALSE,"ATIVO-LEG";#N/A,#N/A,FALSE,"PASSIVO-LEG";#N/A,#N/A,FALSE,"RESULT-LEG"}</definedName>
    <definedName name="wrn.SOCIETARIA." hidden="1">{#N/A,#N/A,FALSE,"ATIVO-LEG";#N/A,#N/A,FALSE,"PASSIVO-LEG";#N/A,#N/A,FALSE,"RESULT-LEG"}</definedName>
    <definedName name="wrn.SOCIETARIA._1" localSheetId="8" hidden="1">{#N/A,#N/A,FALSE,"ATIVO-LEG";#N/A,#N/A,FALSE,"PASSIVO-LEG";#N/A,#N/A,FALSE,"RESULT-LEG"}</definedName>
    <definedName name="wrn.SOCIETARIA._1" hidden="1">{#N/A,#N/A,FALSE,"ATIVO-LEG";#N/A,#N/A,FALSE,"PASSIVO-LEG";#N/A,#N/A,FALSE,"RESULT-LEG"}</definedName>
    <definedName name="wrn.TUDO." localSheetId="8" hidden="1">{"ATI",#N/A,TRUE,"BALabr97";"PAS",#N/A,TRUE,"BALabr97";"REC",#N/A,TRUE,"BALabr97"}</definedName>
    <definedName name="wrn.TUDO." hidden="1">{"ATI",#N/A,TRUE,"BALabr97";"PAS",#N/A,TRUE,"BALabr97";"REC",#N/A,TRUE,"BALabr97"}</definedName>
    <definedName name="wrn.TUDO._1" localSheetId="8" hidden="1">{"ATI",#N/A,TRUE,"BALabr97";"PAS",#N/A,TRUE,"BALabr97";"REC",#N/A,TRUE,"BALabr97"}</definedName>
    <definedName name="wrn.TUDO._1" hidden="1">{"ATI",#N/A,TRUE,"BALabr97";"PAS",#N/A,TRUE,"BALabr97";"REC",#N/A,TRUE,"BALabr97"}</definedName>
    <definedName name="wrn.WKG1." localSheetId="8" hidden="1">{#N/A,#N/A,FALSE,"Exhibit A";#N/A,#N/A,FALSE,"Schedule"}</definedName>
    <definedName name="wrn.WKG1." hidden="1">{#N/A,#N/A,FALSE,"Exhibit A";#N/A,#N/A,FALSE,"Schedule"}</definedName>
    <definedName name="wrn.WKG1._1" localSheetId="8" hidden="1">{#N/A,#N/A,FALSE,"Exhibit A";#N/A,#N/A,FALSE,"Schedule"}</definedName>
    <definedName name="wrn.WKG1._1" hidden="1">{#N/A,#N/A,FALSE,"Exhibit A";#N/A,#N/A,FALSE,"Schedule"}</definedName>
    <definedName name="WWW" localSheetId="8" hidden="1">{#N/A,#N/A,FALSE,"1321";#N/A,#N/A,FALSE,"1324";#N/A,#N/A,FALSE,"1333";#N/A,#N/A,FALSE,"1371"}</definedName>
    <definedName name="WWW" hidden="1">{#N/A,#N/A,FALSE,"1321";#N/A,#N/A,FALSE,"1324";#N/A,#N/A,FALSE,"1333";#N/A,#N/A,FALSE,"1371"}</definedName>
    <definedName name="www." localSheetId="8" hidden="1">{#N/A,#N/A,FALSE,"1321";#N/A,#N/A,FALSE,"1324";#N/A,#N/A,FALSE,"1333";#N/A,#N/A,FALSE,"1371"}</definedName>
    <definedName name="www."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XREF_COLUMN_1" localSheetId="8" hidden="1">'[18]Teste Seguros CIE 31-12-2004'!#REF!</definedName>
    <definedName name="XREF_COLUMN_1" localSheetId="7" hidden="1">'[18]Teste Seguros CIE 31-12-2004'!#REF!</definedName>
    <definedName name="XREF_COLUMN_1" localSheetId="0" hidden="1">'[18]Teste Seguros CIE 31-12-2004'!#REF!</definedName>
    <definedName name="XREF_COLUMN_1" hidden="1">'[18]Teste Seguros CIE 31-12-2004'!#REF!</definedName>
    <definedName name="XREF_COLUMN_10" hidden="1">'[19]Movimentação AF 2004'!$E$1:$E$65536</definedName>
    <definedName name="XREF_COLUMN_11" hidden="1">'[19]Movimentação AF 2005'!$E$1:$E$65536</definedName>
    <definedName name="XREF_COLUMN_12" hidden="1">'[19]Movimentação AF 2006'!$E$1:$E$65536</definedName>
    <definedName name="XREF_COLUMN_13" hidden="1">'[20]Mov. Aplic. Financeira 31.10.05'!$G$1:$G$65536</definedName>
    <definedName name="XREF_COLUMN_14" hidden="1">'[20]Mov. Aplic. Financeira 31.10.05'!$I$1:$I$65536</definedName>
    <definedName name="XREF_COLUMN_15" hidden="1">'[20]Mov. Aplic. Financeira 31.10.05'!$K$1:$K$65536</definedName>
    <definedName name="XREF_COLUMN_16" hidden="1">'[20]Mov. Aplic. Financeira 31.12.05'!$Q$1:$Q$65536</definedName>
    <definedName name="XREF_COLUMN_17" hidden="1">'[20]Mov. Aplic. Financeira 31.12.05'!$T$1:$T$65536</definedName>
    <definedName name="XREF_COLUMN_18" localSheetId="8" hidden="1">#REF!</definedName>
    <definedName name="XREF_COLUMN_18" localSheetId="7" hidden="1">#REF!</definedName>
    <definedName name="XREF_COLUMN_18" localSheetId="0" hidden="1">#REF!</definedName>
    <definedName name="XREF_COLUMN_18" hidden="1">#REF!</definedName>
    <definedName name="XREF_COLUMN_19" localSheetId="8" hidden="1">#REF!</definedName>
    <definedName name="XREF_COLUMN_19" localSheetId="7" hidden="1">#REF!</definedName>
    <definedName name="XREF_COLUMN_19" localSheetId="0" hidden="1">#REF!</definedName>
    <definedName name="XREF_COLUMN_19" hidden="1">#REF!</definedName>
    <definedName name="XREF_COLUMN_2" localSheetId="8" hidden="1">'[21]Inv - Cálc equiv'!#REF!</definedName>
    <definedName name="XREF_COLUMN_2" localSheetId="7" hidden="1">'[21]Inv - Cálc equiv'!#REF!</definedName>
    <definedName name="XREF_COLUMN_2" localSheetId="0" hidden="1">'[21]Inv - Cálc equiv'!#REF!</definedName>
    <definedName name="XREF_COLUMN_2" hidden="1">'[21]Inv - Cálc equiv'!#REF!</definedName>
    <definedName name="XREF_COLUMN_20" localSheetId="8" hidden="1">#REF!</definedName>
    <definedName name="XREF_COLUMN_20" localSheetId="7" hidden="1">#REF!</definedName>
    <definedName name="XREF_COLUMN_20" localSheetId="0" hidden="1">#REF!</definedName>
    <definedName name="XREF_COLUMN_20" hidden="1">#REF!</definedName>
    <definedName name="XREF_COLUMN_21" localSheetId="8" hidden="1">#REF!</definedName>
    <definedName name="XREF_COLUMN_21" localSheetId="7" hidden="1">#REF!</definedName>
    <definedName name="XREF_COLUMN_21" localSheetId="0" hidden="1">#REF!</definedName>
    <definedName name="XREF_COLUMN_21" hidden="1">#REF!</definedName>
    <definedName name="XREF_COLUMN_22" localSheetId="8" hidden="1">#REF!</definedName>
    <definedName name="XREF_COLUMN_22" localSheetId="7" hidden="1">#REF!</definedName>
    <definedName name="XREF_COLUMN_22" localSheetId="0" hidden="1">#REF!</definedName>
    <definedName name="XREF_COLUMN_22" hidden="1">#REF!</definedName>
    <definedName name="XREF_COLUMN_23" localSheetId="8" hidden="1">#REF!</definedName>
    <definedName name="XREF_COLUMN_23" localSheetId="7" hidden="1">#REF!</definedName>
    <definedName name="XREF_COLUMN_23" localSheetId="0" hidden="1">#REF!</definedName>
    <definedName name="XREF_COLUMN_23" hidden="1">#REF!</definedName>
    <definedName name="XREF_COLUMN_24" localSheetId="8" hidden="1">[22]FIF!#REF!</definedName>
    <definedName name="XREF_COLUMN_24" localSheetId="7" hidden="1">[22]FIF!#REF!</definedName>
    <definedName name="XREF_COLUMN_24" localSheetId="0" hidden="1">[22]FIF!#REF!</definedName>
    <definedName name="XREF_COLUMN_24" hidden="1">[22]FIF!#REF!</definedName>
    <definedName name="XREF_COLUMN_25" hidden="1">'[23]SAT Lim OK'!$T$1:$T$65536</definedName>
    <definedName name="XREF_COLUMN_26" localSheetId="8" hidden="1">'[24]REALIZÁVEL A LONGO PRAZO'!#REF!</definedName>
    <definedName name="XREF_COLUMN_26" localSheetId="7" hidden="1">'[24]REALIZÁVEL A LONGO PRAZO'!#REF!</definedName>
    <definedName name="XREF_COLUMN_26" localSheetId="0" hidden="1">'[24]REALIZÁVEL A LONGO PRAZO'!#REF!</definedName>
    <definedName name="XREF_COLUMN_26" hidden="1">'[24]REALIZÁVEL A LONGO PRAZO'!#REF!</definedName>
    <definedName name="XREF_COLUMN_27" hidden="1">'[23]COFINS PIS - liminar OK'!$V$1:$V$65536</definedName>
    <definedName name="XREF_COLUMN_28" hidden="1">'[23]COFINS PIS - liminar OK'!$AA$1:$AA$65536</definedName>
    <definedName name="XREF_COLUMN_29" hidden="1">'[23]COFINS OK'!$L$1:$L$65536</definedName>
    <definedName name="XREF_COLUMN_3" localSheetId="8" hidden="1">'[18]Teste Seguros CIE 31-12-2005'!#REF!</definedName>
    <definedName name="XREF_COLUMN_3" localSheetId="7" hidden="1">'[18]Teste Seguros CIE 31-12-2005'!#REF!</definedName>
    <definedName name="XREF_COLUMN_3" localSheetId="0" hidden="1">'[18]Teste Seguros CIE 31-12-2005'!#REF!</definedName>
    <definedName name="XREF_COLUMN_3" hidden="1">'[18]Teste Seguros CIE 31-12-2005'!#REF!</definedName>
    <definedName name="XREF_COLUMN_30" hidden="1">'[23]CSLL OK'!$AH$1:$AH$65536</definedName>
    <definedName name="XREF_COLUMN_31" hidden="1">'[23]IPI Oper Isentas OK'!$AK$1:$AK$65536</definedName>
    <definedName name="XREF_COLUMN_32" hidden="1">'[23]INSS Proc Adm OK'!$AB$1:$AB$65536</definedName>
    <definedName name="XREF_COLUMN_33" hidden="1">'[23]IPI Oper Isentas OK'!$AH$1:$AH$65536</definedName>
    <definedName name="XREF_COLUMN_34" hidden="1">'[23]CIDE OK'!$U$1:$U$65536</definedName>
    <definedName name="XREF_COLUMN_35" hidden="1">'[23]SAT Lim OK'!$S$1:$S$65536</definedName>
    <definedName name="XREF_COLUMN_36" hidden="1">'[23]COFINS PIS - liminar OK'!$D$1:$D$65536</definedName>
    <definedName name="XREF_COLUMN_37" hidden="1">'[23]INSS Proc Adm OK'!$T$1:$T$65536</definedName>
    <definedName name="XREF_COLUMN_38" hidden="1">'[23]Prov Multa IRPJ_CSLL'!$Q$1:$Q$65536</definedName>
    <definedName name="XREF_COLUMN_39" localSheetId="8" hidden="1">[25]Composição!#REF!</definedName>
    <definedName name="XREF_COLUMN_39" localSheetId="7" hidden="1">[25]Composição!#REF!</definedName>
    <definedName name="XREF_COLUMN_39" localSheetId="0" hidden="1">[25]Composição!#REF!</definedName>
    <definedName name="XREF_COLUMN_39" hidden="1">[25]Composição!#REF!</definedName>
    <definedName name="XREF_COLUMN_4" localSheetId="8" hidden="1">'[26]IR Diferido - 2006'!#REF!</definedName>
    <definedName name="XREF_COLUMN_4" localSheetId="7" hidden="1">'[26]IR Diferido - 2006'!#REF!</definedName>
    <definedName name="XREF_COLUMN_4" localSheetId="0" hidden="1">'[26]IR Diferido - 2006'!#REF!</definedName>
    <definedName name="XREF_COLUMN_4" hidden="1">'[26]IR Diferido - 2006'!#REF!</definedName>
    <definedName name="XREF_COLUMN_40" localSheetId="8" hidden="1">[25]Composição!#REF!</definedName>
    <definedName name="XREF_COLUMN_40" localSheetId="7" hidden="1">[25]Composição!#REF!</definedName>
    <definedName name="XREF_COLUMN_40" localSheetId="0" hidden="1">[25]Composição!#REF!</definedName>
    <definedName name="XREF_COLUMN_40" hidden="1">[25]Composição!#REF!</definedName>
    <definedName name="XREF_COLUMN_5" localSheetId="8" hidden="1">'[27]Teste de Rec Apl Fin Dez-03'!#REF!</definedName>
    <definedName name="XREF_COLUMN_5" localSheetId="7" hidden="1">'[27]Teste de Rec Apl Fin Dez-03'!#REF!</definedName>
    <definedName name="XREF_COLUMN_5" localSheetId="0" hidden="1">'[27]Teste de Rec Apl Fin Dez-03'!#REF!</definedName>
    <definedName name="XREF_COLUMN_5" hidden="1">'[27]Teste de Rec Apl Fin Dez-03'!#REF!</definedName>
    <definedName name="XREF_COLUMN_6" localSheetId="8" hidden="1">'[27]Teste de Rec Apl Fin Dez-03'!#REF!</definedName>
    <definedName name="XREF_COLUMN_6" localSheetId="7" hidden="1">'[27]Teste de Rec Apl Fin Dez-03'!#REF!</definedName>
    <definedName name="XREF_COLUMN_6" localSheetId="0" hidden="1">'[27]Teste de Rec Apl Fin Dez-03'!#REF!</definedName>
    <definedName name="XREF_COLUMN_6" hidden="1">'[27]Teste de Rec Apl Fin Dez-03'!#REF!</definedName>
    <definedName name="XREF_COLUMN_7" hidden="1">'[28]Composição AF CIE'!$C$1:$C$65536</definedName>
    <definedName name="XREF_COLUMN_8" localSheetId="8" hidden="1">#REF!</definedName>
    <definedName name="XREF_COLUMN_8" localSheetId="7" hidden="1">#REF!</definedName>
    <definedName name="XREF_COLUMN_8" localSheetId="0" hidden="1">#REF!</definedName>
    <definedName name="XREF_COLUMN_8" hidden="1">#REF!</definedName>
    <definedName name="XREF_COLUMN_9" localSheetId="8" hidden="1">#REF!</definedName>
    <definedName name="XREF_COLUMN_9" localSheetId="7" hidden="1">#REF!</definedName>
    <definedName name="XREF_COLUMN_9" localSheetId="0" hidden="1">#REF!</definedName>
    <definedName name="XREF_COLUMN_9" hidden="1">#REF!</definedName>
    <definedName name="XRefActiveRow" localSheetId="8" hidden="1">#REF!</definedName>
    <definedName name="XRefActiveRow" localSheetId="7" hidden="1">#REF!</definedName>
    <definedName name="XRefActiveRow" localSheetId="0" hidden="1">#REF!</definedName>
    <definedName name="XRefActiveRow" hidden="1">#REF!</definedName>
    <definedName name="XRefColumnsCount" hidden="1">1</definedName>
    <definedName name="XRefCopy1" localSheetId="8" hidden="1">'[26]IR Diferido - 2006'!#REF!</definedName>
    <definedName name="XRefCopy1" localSheetId="7" hidden="1">'[26]IR Diferido - 2006'!#REF!</definedName>
    <definedName name="XRefCopy1" localSheetId="0" hidden="1">'[26]IR Diferido - 2006'!#REF!</definedName>
    <definedName name="XRefCopy1" hidden="1">'[26]IR Diferido - 2006'!#REF!</definedName>
    <definedName name="XRefCopy10" localSheetId="8" hidden="1">#REF!</definedName>
    <definedName name="XRefCopy10" localSheetId="7" hidden="1">#REF!</definedName>
    <definedName name="XRefCopy10" localSheetId="0" hidden="1">#REF!</definedName>
    <definedName name="XRefCopy10" hidden="1">#REF!</definedName>
    <definedName name="XRefCopy10Row" localSheetId="8" hidden="1">[29]XREF!#REF!</definedName>
    <definedName name="XRefCopy10Row" localSheetId="7" hidden="1">[29]XREF!#REF!</definedName>
    <definedName name="XRefCopy10Row" localSheetId="0" hidden="1">[29]XREF!#REF!</definedName>
    <definedName name="XRefCopy10Row" hidden="1">[29]XREF!#REF!</definedName>
    <definedName name="XRefCopy11" localSheetId="8" hidden="1">#REF!</definedName>
    <definedName name="XRefCopy11" localSheetId="7" hidden="1">#REF!</definedName>
    <definedName name="XRefCopy11" localSheetId="0" hidden="1">#REF!</definedName>
    <definedName name="XRefCopy11" hidden="1">#REF!</definedName>
    <definedName name="XRefCopy11Row" localSheetId="8" hidden="1">#REF!</definedName>
    <definedName name="XRefCopy11Row" localSheetId="7" hidden="1">#REF!</definedName>
    <definedName name="XRefCopy11Row" localSheetId="0" hidden="1">#REF!</definedName>
    <definedName name="XRefCopy11Row" hidden="1">#REF!</definedName>
    <definedName name="XRefCopy12" localSheetId="8" hidden="1">#REF!</definedName>
    <definedName name="XRefCopy12" localSheetId="7" hidden="1">#REF!</definedName>
    <definedName name="XRefCopy12" localSheetId="0" hidden="1">#REF!</definedName>
    <definedName name="XRefCopy12" hidden="1">#REF!</definedName>
    <definedName name="XRefCopy12Row" hidden="1">[30]XREF!$A$2:$IV$2</definedName>
    <definedName name="XRefCopy13" localSheetId="8" hidden="1">#REF!</definedName>
    <definedName name="XRefCopy13" localSheetId="7" hidden="1">#REF!</definedName>
    <definedName name="XRefCopy13" localSheetId="0" hidden="1">#REF!</definedName>
    <definedName name="XRefCopy13" hidden="1">#REF!</definedName>
    <definedName name="XRefCopy13Row" hidden="1">[30]XREF!$A$3:$IV$3</definedName>
    <definedName name="XRefCopy14" localSheetId="8" hidden="1">#REF!</definedName>
    <definedName name="XRefCopy14" localSheetId="7" hidden="1">#REF!</definedName>
    <definedName name="XRefCopy14" localSheetId="0" hidden="1">#REF!</definedName>
    <definedName name="XRefCopy14" hidden="1">#REF!</definedName>
    <definedName name="XRefCopy14Row" hidden="1">[30]XREF!$A$4:$IV$4</definedName>
    <definedName name="XRefCopy15" localSheetId="8" hidden="1">#REF!</definedName>
    <definedName name="XRefCopy15" localSheetId="7" hidden="1">#REF!</definedName>
    <definedName name="XRefCopy15" localSheetId="0" hidden="1">#REF!</definedName>
    <definedName name="XRefCopy15" hidden="1">#REF!</definedName>
    <definedName name="XRefCopy15Row" hidden="1">[30]XREF!$A$5:$IV$5</definedName>
    <definedName name="XRefCopy16" localSheetId="8" hidden="1">'[31]Movimentação T4F'!#REF!</definedName>
    <definedName name="XRefCopy16" localSheetId="7" hidden="1">'[31]Movimentação T4F'!#REF!</definedName>
    <definedName name="XRefCopy16" localSheetId="0" hidden="1">'[31]Movimentação T4F'!#REF!</definedName>
    <definedName name="XRefCopy16" hidden="1">'[31]Movimentação T4F'!#REF!</definedName>
    <definedName name="XRefCopy16Row" localSheetId="8" hidden="1">#REF!</definedName>
    <definedName name="XRefCopy16Row" localSheetId="7" hidden="1">#REF!</definedName>
    <definedName name="XRefCopy16Row" localSheetId="0" hidden="1">#REF!</definedName>
    <definedName name="XRefCopy16Row" hidden="1">#REF!</definedName>
    <definedName name="XRefCopy17" localSheetId="8" hidden="1">#REF!</definedName>
    <definedName name="XRefCopy17" localSheetId="7" hidden="1">#REF!</definedName>
    <definedName name="XRefCopy17" localSheetId="0" hidden="1">#REF!</definedName>
    <definedName name="XRefCopy17" hidden="1">#REF!</definedName>
    <definedName name="XRefCopy17Row" hidden="1">[30]XREF!$A$7:$IV$7</definedName>
    <definedName name="XRefCopy18" localSheetId="8" hidden="1">#REF!</definedName>
    <definedName name="XRefCopy18" localSheetId="7" hidden="1">#REF!</definedName>
    <definedName name="XRefCopy18" localSheetId="0" hidden="1">#REF!</definedName>
    <definedName name="XRefCopy18" hidden="1">#REF!</definedName>
    <definedName name="XRefCopy18Row" localSheetId="8" hidden="1">#REF!</definedName>
    <definedName name="XRefCopy18Row" localSheetId="7" hidden="1">#REF!</definedName>
    <definedName name="XRefCopy18Row" localSheetId="0" hidden="1">#REF!</definedName>
    <definedName name="XRefCopy18Row" hidden="1">#REF!</definedName>
    <definedName name="XRefCopy19Row" localSheetId="8" hidden="1">#REF!</definedName>
    <definedName name="XRefCopy19Row" localSheetId="7" hidden="1">#REF!</definedName>
    <definedName name="XRefCopy19Row" localSheetId="0" hidden="1">#REF!</definedName>
    <definedName name="XRefCopy19Row" hidden="1">#REF!</definedName>
    <definedName name="XRefCopy1Row" localSheetId="8" hidden="1">#REF!</definedName>
    <definedName name="XRefCopy1Row" localSheetId="7" hidden="1">#REF!</definedName>
    <definedName name="XRefCopy1Row" localSheetId="0" hidden="1">#REF!</definedName>
    <definedName name="XRefCopy1Row" hidden="1">#REF!</definedName>
    <definedName name="XRefCopy2" localSheetId="8" hidden="1">'[21]Inv - Cálc equiv'!#REF!</definedName>
    <definedName name="XRefCopy2" localSheetId="7" hidden="1">'[21]Inv - Cálc equiv'!#REF!</definedName>
    <definedName name="XRefCopy2" localSheetId="0" hidden="1">'[21]Inv - Cálc equiv'!#REF!</definedName>
    <definedName name="XRefCopy2" hidden="1">'[21]Inv - Cálc equiv'!#REF!</definedName>
    <definedName name="XRefCopy20" localSheetId="8" hidden="1">[22]Lead!#REF!</definedName>
    <definedName name="XRefCopy20" localSheetId="7" hidden="1">[22]Lead!#REF!</definedName>
    <definedName name="XRefCopy20" localSheetId="0" hidden="1">[22]Lead!#REF!</definedName>
    <definedName name="XRefCopy20" hidden="1">[22]Lead!#REF!</definedName>
    <definedName name="XRefCopy20Row" localSheetId="8" hidden="1">#REF!</definedName>
    <definedName name="XRefCopy20Row" localSheetId="7" hidden="1">#REF!</definedName>
    <definedName name="XRefCopy20Row" localSheetId="0" hidden="1">#REF!</definedName>
    <definedName name="XRefCopy20Row" hidden="1">#REF!</definedName>
    <definedName name="XRefCopy21" localSheetId="8" hidden="1">#REF!</definedName>
    <definedName name="XRefCopy21" localSheetId="7" hidden="1">#REF!</definedName>
    <definedName name="XRefCopy21" localSheetId="0" hidden="1">#REF!</definedName>
    <definedName name="XRefCopy21" hidden="1">#REF!</definedName>
    <definedName name="XRefCopy21Row" localSheetId="8" hidden="1">#REF!</definedName>
    <definedName name="XRefCopy21Row" localSheetId="7" hidden="1">#REF!</definedName>
    <definedName name="XRefCopy21Row" localSheetId="0" hidden="1">#REF!</definedName>
    <definedName name="XRefCopy21Row" hidden="1">#REF!</definedName>
    <definedName name="XRefCopy22" localSheetId="8" hidden="1">#REF!</definedName>
    <definedName name="XRefCopy22" localSheetId="7" hidden="1">#REF!</definedName>
    <definedName name="XRefCopy22" localSheetId="0" hidden="1">#REF!</definedName>
    <definedName name="XRefCopy22" hidden="1">#REF!</definedName>
    <definedName name="XRefCopy22Row" localSheetId="8" hidden="1">#REF!</definedName>
    <definedName name="XRefCopy22Row" localSheetId="7" hidden="1">#REF!</definedName>
    <definedName name="XRefCopy22Row" localSheetId="0" hidden="1">#REF!</definedName>
    <definedName name="XRefCopy22Row" hidden="1">#REF!</definedName>
    <definedName name="XRefCopy23" localSheetId="8" hidden="1">#REF!</definedName>
    <definedName name="XRefCopy23" localSheetId="7" hidden="1">#REF!</definedName>
    <definedName name="XRefCopy23" localSheetId="0" hidden="1">#REF!</definedName>
    <definedName name="XRefCopy23" hidden="1">#REF!</definedName>
    <definedName name="XRefCopy23Row" localSheetId="8" hidden="1">[29]XREF!#REF!</definedName>
    <definedName name="XRefCopy23Row" localSheetId="7" hidden="1">[29]XREF!#REF!</definedName>
    <definedName name="XRefCopy23Row" localSheetId="0" hidden="1">[29]XREF!#REF!</definedName>
    <definedName name="XRefCopy23Row" hidden="1">[29]XREF!#REF!</definedName>
    <definedName name="XRefCopy24" localSheetId="8" hidden="1">'[32]M.E. 30-09'!#REF!</definedName>
    <definedName name="XRefCopy24" localSheetId="7" hidden="1">'[32]M.E. 30-09'!#REF!</definedName>
    <definedName name="XRefCopy24" localSheetId="0" hidden="1">'[32]M.E. 30-09'!#REF!</definedName>
    <definedName name="XRefCopy24" hidden="1">'[32]M.E. 30-09'!#REF!</definedName>
    <definedName name="XRefCopy24Row" localSheetId="8" hidden="1">#REF!</definedName>
    <definedName name="XRefCopy24Row" localSheetId="7" hidden="1">#REF!</definedName>
    <definedName name="XRefCopy24Row" localSheetId="0" hidden="1">#REF!</definedName>
    <definedName name="XRefCopy24Row" hidden="1">#REF!</definedName>
    <definedName name="XRefCopy25" localSheetId="8" hidden="1">[29]Lead!#REF!</definedName>
    <definedName name="XRefCopy25" localSheetId="7" hidden="1">[29]Lead!#REF!</definedName>
    <definedName name="XRefCopy25" localSheetId="0" hidden="1">[29]Lead!#REF!</definedName>
    <definedName name="XRefCopy25" hidden="1">[29]Lead!#REF!</definedName>
    <definedName name="XRefCopy25Row" localSheetId="8" hidden="1">[29]XREF!#REF!</definedName>
    <definedName name="XRefCopy25Row" localSheetId="7" hidden="1">[29]XREF!#REF!</definedName>
    <definedName name="XRefCopy25Row" localSheetId="0" hidden="1">[29]XREF!#REF!</definedName>
    <definedName name="XRefCopy25Row" hidden="1">[29]XREF!#REF!</definedName>
    <definedName name="XRefCopy26" hidden="1">'[20]Mov. Aplic. Financeira 31.12.05'!$C$86</definedName>
    <definedName name="XRefCopy26Row" hidden="1">[20]XREF!$A$2:$IV$2</definedName>
    <definedName name="XRefCopy27" localSheetId="8" hidden="1">'[28]Composição AF CIE'!#REF!</definedName>
    <definedName name="XRefCopy27" localSheetId="7" hidden="1">'[28]Composição AF CIE'!#REF!</definedName>
    <definedName name="XRefCopy27" localSheetId="0" hidden="1">'[28]Composição AF CIE'!#REF!</definedName>
    <definedName name="XRefCopy27" hidden="1">'[28]Composição AF CIE'!#REF!</definedName>
    <definedName name="XRefCopy27Row" localSheetId="8" hidden="1">[29]XREF!#REF!</definedName>
    <definedName name="XRefCopy27Row" localSheetId="7" hidden="1">[29]XREF!#REF!</definedName>
    <definedName name="XRefCopy27Row" localSheetId="0" hidden="1">[29]XREF!#REF!</definedName>
    <definedName name="XRefCopy27Row" hidden="1">[29]XREF!#REF!</definedName>
    <definedName name="XRefCopy28" localSheetId="8" hidden="1">[29]Lead!#REF!</definedName>
    <definedName name="XRefCopy28" localSheetId="7" hidden="1">[29]Lead!#REF!</definedName>
    <definedName name="XRefCopy28" localSheetId="0" hidden="1">[29]Lead!#REF!</definedName>
    <definedName name="XRefCopy28" hidden="1">[29]Lead!#REF!</definedName>
    <definedName name="XRefCopy28Row" localSheetId="8" hidden="1">[33]XREF!#REF!</definedName>
    <definedName name="XRefCopy28Row" localSheetId="7" hidden="1">[33]XREF!#REF!</definedName>
    <definedName name="XRefCopy28Row" localSheetId="0" hidden="1">[33]XREF!#REF!</definedName>
    <definedName name="XRefCopy28Row" hidden="1">[33]XREF!#REF!</definedName>
    <definedName name="XRefCopy29" localSheetId="8" hidden="1">[29]Lead!#REF!</definedName>
    <definedName name="XRefCopy29" localSheetId="7" hidden="1">[29]Lead!#REF!</definedName>
    <definedName name="XRefCopy29" localSheetId="0" hidden="1">[29]Lead!#REF!</definedName>
    <definedName name="XRefCopy29" hidden="1">[29]Lead!#REF!</definedName>
    <definedName name="XRefCopy29Row" localSheetId="8" hidden="1">[29]XREF!#REF!</definedName>
    <definedName name="XRefCopy29Row" localSheetId="7" hidden="1">[29]XREF!#REF!</definedName>
    <definedName name="XRefCopy29Row" localSheetId="0" hidden="1">[29]XREF!#REF!</definedName>
    <definedName name="XRefCopy29Row" hidden="1">[29]XREF!#REF!</definedName>
    <definedName name="XRefCopy2Row" hidden="1">[34]XREF!$A$4:$IV$4</definedName>
    <definedName name="XRefCopy3" localSheetId="8" hidden="1">'[35]Mapa Movimentação'!#REF!</definedName>
    <definedName name="XRefCopy3" localSheetId="7" hidden="1">'[35]Mapa Movimentação'!#REF!</definedName>
    <definedName name="XRefCopy3" localSheetId="0" hidden="1">'[35]Mapa Movimentação'!#REF!</definedName>
    <definedName name="XRefCopy3" hidden="1">'[35]Mapa Movimentação'!#REF!</definedName>
    <definedName name="XRefCopy30" localSheetId="8" hidden="1">[29]Lead!#REF!</definedName>
    <definedName name="XRefCopy30" localSheetId="7" hidden="1">[29]Lead!#REF!</definedName>
    <definedName name="XRefCopy30" localSheetId="0" hidden="1">[29]Lead!#REF!</definedName>
    <definedName name="XRefCopy30" hidden="1">[29]Lead!#REF!</definedName>
    <definedName name="XRefCopy30Row" localSheetId="8" hidden="1">[29]XREF!#REF!</definedName>
    <definedName name="XRefCopy30Row" localSheetId="7" hidden="1">[29]XREF!#REF!</definedName>
    <definedName name="XRefCopy30Row" localSheetId="0" hidden="1">[29]XREF!#REF!</definedName>
    <definedName name="XRefCopy30Row" hidden="1">[29]XREF!#REF!</definedName>
    <definedName name="XRefCopy31" localSheetId="8" hidden="1">[29]Lead!#REF!</definedName>
    <definedName name="XRefCopy31" localSheetId="7" hidden="1">[29]Lead!#REF!</definedName>
    <definedName name="XRefCopy31" localSheetId="0" hidden="1">[29]Lead!#REF!</definedName>
    <definedName name="XRefCopy31" hidden="1">[29]Lead!#REF!</definedName>
    <definedName name="XRefCopy31Row" localSheetId="8" hidden="1">[29]XREF!#REF!</definedName>
    <definedName name="XRefCopy31Row" localSheetId="7" hidden="1">[29]XREF!#REF!</definedName>
    <definedName name="XRefCopy31Row" localSheetId="0" hidden="1">[29]XREF!#REF!</definedName>
    <definedName name="XRefCopy31Row" hidden="1">[29]XREF!#REF!</definedName>
    <definedName name="XRefCopy32" localSheetId="8" hidden="1">[29]Lead!#REF!</definedName>
    <definedName name="XRefCopy32" localSheetId="7" hidden="1">[29]Lead!#REF!</definedName>
    <definedName name="XRefCopy32" localSheetId="0" hidden="1">[29]Lead!#REF!</definedName>
    <definedName name="XRefCopy32" hidden="1">[29]Lead!#REF!</definedName>
    <definedName name="XRefCopy32Row" localSheetId="8" hidden="1">[29]XREF!#REF!</definedName>
    <definedName name="XRefCopy32Row" localSheetId="7" hidden="1">[29]XREF!#REF!</definedName>
    <definedName name="XRefCopy32Row" localSheetId="0" hidden="1">[29]XREF!#REF!</definedName>
    <definedName name="XRefCopy32Row" hidden="1">[29]XREF!#REF!</definedName>
    <definedName name="XRefCopy33" localSheetId="8" hidden="1">[29]Lead!#REF!</definedName>
    <definedName name="XRefCopy33" localSheetId="7" hidden="1">[29]Lead!#REF!</definedName>
    <definedName name="XRefCopy33" localSheetId="0" hidden="1">[29]Lead!#REF!</definedName>
    <definedName name="XRefCopy33" hidden="1">[29]Lead!#REF!</definedName>
    <definedName name="XRefCopy33Row" localSheetId="8" hidden="1">[29]XREF!#REF!</definedName>
    <definedName name="XRefCopy33Row" localSheetId="7" hidden="1">[29]XREF!#REF!</definedName>
    <definedName name="XRefCopy33Row" localSheetId="0" hidden="1">[29]XREF!#REF!</definedName>
    <definedName name="XRefCopy33Row" hidden="1">[29]XREF!#REF!</definedName>
    <definedName name="XRefCopy34" localSheetId="8" hidden="1">[29]Lead!#REF!</definedName>
    <definedName name="XRefCopy34" localSheetId="7" hidden="1">[29]Lead!#REF!</definedName>
    <definedName name="XRefCopy34" localSheetId="0" hidden="1">[29]Lead!#REF!</definedName>
    <definedName name="XRefCopy34" hidden="1">[29]Lead!#REF!</definedName>
    <definedName name="XRefCopy34Row" localSheetId="8" hidden="1">[29]XREF!#REF!</definedName>
    <definedName name="XRefCopy34Row" localSheetId="7" hidden="1">[29]XREF!#REF!</definedName>
    <definedName name="XRefCopy34Row" localSheetId="0" hidden="1">[29]XREF!#REF!</definedName>
    <definedName name="XRefCopy34Row" hidden="1">[29]XREF!#REF!</definedName>
    <definedName name="XRefCopy35" localSheetId="8" hidden="1">[29]Lead!#REF!</definedName>
    <definedName name="XRefCopy35" localSheetId="7" hidden="1">[29]Lead!#REF!</definedName>
    <definedName name="XRefCopy35" localSheetId="0" hidden="1">[29]Lead!#REF!</definedName>
    <definedName name="XRefCopy35" hidden="1">[29]Lead!#REF!</definedName>
    <definedName name="XRefCopy35Row" localSheetId="8" hidden="1">[29]XREF!#REF!</definedName>
    <definedName name="XRefCopy35Row" localSheetId="7" hidden="1">[29]XREF!#REF!</definedName>
    <definedName name="XRefCopy35Row" localSheetId="0" hidden="1">[29]XREF!#REF!</definedName>
    <definedName name="XRefCopy35Row" hidden="1">[29]XREF!#REF!</definedName>
    <definedName name="XRefCopy36" localSheetId="8" hidden="1">[29]Lead!#REF!</definedName>
    <definedName name="XRefCopy36" localSheetId="7" hidden="1">[29]Lead!#REF!</definedName>
    <definedName name="XRefCopy36" localSheetId="0" hidden="1">[29]Lead!#REF!</definedName>
    <definedName name="XRefCopy36" hidden="1">[29]Lead!#REF!</definedName>
    <definedName name="XRefCopy36Row" localSheetId="8" hidden="1">[29]XREF!#REF!</definedName>
    <definedName name="XRefCopy36Row" localSheetId="7" hidden="1">[29]XREF!#REF!</definedName>
    <definedName name="XRefCopy36Row" localSheetId="0" hidden="1">[29]XREF!#REF!</definedName>
    <definedName name="XRefCopy36Row" hidden="1">[29]XREF!#REF!</definedName>
    <definedName name="XRefCopy37" localSheetId="8" hidden="1">[29]Lead!#REF!</definedName>
    <definedName name="XRefCopy37" localSheetId="7" hidden="1">[29]Lead!#REF!</definedName>
    <definedName name="XRefCopy37" localSheetId="0" hidden="1">[29]Lead!#REF!</definedName>
    <definedName name="XRefCopy37" hidden="1">[29]Lead!#REF!</definedName>
    <definedName name="XRefCopy37Row" localSheetId="8" hidden="1">[29]XREF!#REF!</definedName>
    <definedName name="XRefCopy37Row" localSheetId="7" hidden="1">[29]XREF!#REF!</definedName>
    <definedName name="XRefCopy37Row" localSheetId="0" hidden="1">[29]XREF!#REF!</definedName>
    <definedName name="XRefCopy37Row" hidden="1">[29]XREF!#REF!</definedName>
    <definedName name="XRefCopy38" localSheetId="8" hidden="1">[29]Lead!#REF!</definedName>
    <definedName name="XRefCopy38" localSheetId="7" hidden="1">[29]Lead!#REF!</definedName>
    <definedName name="XRefCopy38" localSheetId="0" hidden="1">[29]Lead!#REF!</definedName>
    <definedName name="XRefCopy38" hidden="1">[29]Lead!#REF!</definedName>
    <definedName name="XRefCopy38Row" localSheetId="8" hidden="1">[29]XREF!#REF!</definedName>
    <definedName name="XRefCopy38Row" localSheetId="7" hidden="1">[29]XREF!#REF!</definedName>
    <definedName name="XRefCopy38Row" localSheetId="0" hidden="1">[29]XREF!#REF!</definedName>
    <definedName name="XRefCopy38Row" hidden="1">[29]XREF!#REF!</definedName>
    <definedName name="XRefCopy39" localSheetId="8" hidden="1">[29]Lead!#REF!</definedName>
    <definedName name="XRefCopy39" localSheetId="7" hidden="1">[29]Lead!#REF!</definedName>
    <definedName name="XRefCopy39" localSheetId="0" hidden="1">[29]Lead!#REF!</definedName>
    <definedName name="XRefCopy39" hidden="1">[29]Lead!#REF!</definedName>
    <definedName name="XRefCopy39Row" localSheetId="8" hidden="1">[29]XREF!#REF!</definedName>
    <definedName name="XRefCopy39Row" localSheetId="7" hidden="1">[29]XREF!#REF!</definedName>
    <definedName name="XRefCopy39Row" localSheetId="0" hidden="1">[29]XREF!#REF!</definedName>
    <definedName name="XRefCopy39Row" hidden="1">[29]XREF!#REF!</definedName>
    <definedName name="XRefCopy3Row" localSheetId="8" hidden="1">[35]XREF!#REF!</definedName>
    <definedName name="XRefCopy3Row" localSheetId="7" hidden="1">[35]XREF!#REF!</definedName>
    <definedName name="XRefCopy3Row" localSheetId="0" hidden="1">[35]XREF!#REF!</definedName>
    <definedName name="XRefCopy3Row" hidden="1">[35]XREF!#REF!</definedName>
    <definedName name="XRefCopy4" hidden="1">'[20]Mov. Aplic. Financeira 31.10.05'!$H$23</definedName>
    <definedName name="XRefCopy42" hidden="1">'[23]Prov Multa IRPJ_CSLL'!$P$23</definedName>
    <definedName name="XRefCopy43" hidden="1">'[23]CIDE OK'!$R$22</definedName>
    <definedName name="XRefCopy44" hidden="1">'[23]PASEP OK'!$Q$43</definedName>
    <definedName name="XRefCopy45" hidden="1">'[23]CIDE OK'!$T$28</definedName>
    <definedName name="XRefCopy46" hidden="1">'[23]CIDE OK'!$T$28</definedName>
    <definedName name="XRefCopy47" hidden="1">'[23]IRRF e Drawback OK'!$E$47</definedName>
    <definedName name="XRefCopy48" hidden="1">'[23]CSLL OK'!$AG$17</definedName>
    <definedName name="XRefCopy4Row" hidden="1">[20]XREF!$A$5:$IV$5</definedName>
    <definedName name="XRefCopy5Row" localSheetId="8" hidden="1">#REF!</definedName>
    <definedName name="XRefCopy5Row" localSheetId="7" hidden="1">#REF!</definedName>
    <definedName name="XRefCopy5Row" localSheetId="0" hidden="1">#REF!</definedName>
    <definedName name="XRefCopy5Row" hidden="1">#REF!</definedName>
    <definedName name="XRefCopy6" localSheetId="8" hidden="1">'[24]REALIZÁVEL A LONGO PRAZO'!#REF!</definedName>
    <definedName name="XRefCopy6" localSheetId="7" hidden="1">'[24]REALIZÁVEL A LONGO PRAZO'!#REF!</definedName>
    <definedName name="XRefCopy6" localSheetId="0" hidden="1">'[24]REALIZÁVEL A LONGO PRAZO'!#REF!</definedName>
    <definedName name="XRefCopy6" hidden="1">'[24]REALIZÁVEL A LONGO PRAZO'!#REF!</definedName>
    <definedName name="XRefCopy6Row" localSheetId="8" hidden="1">#REF!</definedName>
    <definedName name="XRefCopy6Row" localSheetId="7" hidden="1">#REF!</definedName>
    <definedName name="XRefCopy6Row" localSheetId="0" hidden="1">#REF!</definedName>
    <definedName name="XRefCopy6Row" hidden="1">#REF!</definedName>
    <definedName name="XRefCopy7" localSheetId="8" hidden="1">'[24]REALIZÁVEL A LONGO PRAZO'!#REF!</definedName>
    <definedName name="XRefCopy7" localSheetId="7" hidden="1">'[24]REALIZÁVEL A LONGO PRAZO'!#REF!</definedName>
    <definedName name="XRefCopy7" localSheetId="0" hidden="1">'[24]REALIZÁVEL A LONGO PRAZO'!#REF!</definedName>
    <definedName name="XRefCopy7" hidden="1">'[24]REALIZÁVEL A LONGO PRAZO'!#REF!</definedName>
    <definedName name="XRefCopy7Row" localSheetId="8" hidden="1">#REF!</definedName>
    <definedName name="XRefCopy7Row" localSheetId="7" hidden="1">#REF!</definedName>
    <definedName name="XRefCopy7Row" localSheetId="0" hidden="1">#REF!</definedName>
    <definedName name="XRefCopy7Row" hidden="1">#REF!</definedName>
    <definedName name="XRefCopy8" localSheetId="8" hidden="1">#REF!</definedName>
    <definedName name="XRefCopy8" localSheetId="7" hidden="1">#REF!</definedName>
    <definedName name="XRefCopy8" localSheetId="0" hidden="1">#REF!</definedName>
    <definedName name="XRefCopy8" hidden="1">#REF!</definedName>
    <definedName name="XRefCopy8Row" localSheetId="8" hidden="1">#REF!</definedName>
    <definedName name="XRefCopy8Row" localSheetId="7" hidden="1">#REF!</definedName>
    <definedName name="XRefCopy8Row" localSheetId="0" hidden="1">#REF!</definedName>
    <definedName name="XRefCopy8Row" hidden="1">#REF!</definedName>
    <definedName name="XRefCopy9" localSheetId="8" hidden="1">#REF!</definedName>
    <definedName name="XRefCopy9" localSheetId="7" hidden="1">#REF!</definedName>
    <definedName name="XRefCopy9" localSheetId="0" hidden="1">#REF!</definedName>
    <definedName name="XRefCopy9" hidden="1">#REF!</definedName>
    <definedName name="XRefCopy9Row" localSheetId="8" hidden="1">#REF!</definedName>
    <definedName name="XRefCopy9Row" localSheetId="7" hidden="1">#REF!</definedName>
    <definedName name="XRefCopy9Row" localSheetId="0" hidden="1">#REF!</definedName>
    <definedName name="XRefCopy9Row" hidden="1">#REF!</definedName>
    <definedName name="XRefCopyRangeCount" hidden="1">1</definedName>
    <definedName name="XRefPaste1" localSheetId="8" hidden="1">'[21]Inv - Cálc equiv'!#REF!</definedName>
    <definedName name="XRefPaste1" localSheetId="7" hidden="1">'[21]Inv - Cálc equiv'!#REF!</definedName>
    <definedName name="XRefPaste1" localSheetId="0" hidden="1">'[21]Inv - Cálc equiv'!#REF!</definedName>
    <definedName name="XRefPaste1" hidden="1">'[21]Inv - Cálc equiv'!#REF!</definedName>
    <definedName name="XRefPaste10" hidden="1">'[20]Mov. Aplic. Financeira 31.10.05'!$F$36</definedName>
    <definedName name="XRefPaste10Row" hidden="1">[20]XREF!$A$7:$IV$7</definedName>
    <definedName name="XRefPaste11" hidden="1">'[20]Mov. Aplic. Financeira 31.12.05'!$F$36</definedName>
    <definedName name="XRefPaste11Row" hidden="1">[20]XREF!$A$10:$IV$10</definedName>
    <definedName name="XRefPaste12" hidden="1">'[20]Mov. Aplic. Financeira 31.12.05'!$F$23</definedName>
    <definedName name="XRefPaste12Row" hidden="1">[20]XREF!$A$12:$IV$12</definedName>
    <definedName name="XRefPaste13" hidden="1">'[20]Mov. Aplic. Financeira 31.12.05'!$H$23</definedName>
    <definedName name="XRefPaste13Row" hidden="1">[20]XREF!$A$13:$IV$13</definedName>
    <definedName name="XRefPaste14" hidden="1">'[20]Mov. Aplic. Financeira 31.12.05'!$J$49</definedName>
    <definedName name="XRefPaste14Row" hidden="1">[20]XREF!$A$14:$IV$14</definedName>
    <definedName name="XRefPaste15" hidden="1">'[20]Mov. Aplic. Financeira 31.12.05'!$S$49</definedName>
    <definedName name="XRefPaste15Row" hidden="1">[20]XREF!$A$15:$IV$15</definedName>
    <definedName name="XRefPaste16" hidden="1">'[20]Mov. Aplic. Financeira 31.12.05'!$P$49</definedName>
    <definedName name="XRefPaste16Row" hidden="1">[20]XREF!$A$16:$IV$16</definedName>
    <definedName name="XRefPaste17" localSheetId="8" hidden="1">[29]Lead!#REF!</definedName>
    <definedName name="XRefPaste17" localSheetId="7" hidden="1">[29]Lead!#REF!</definedName>
    <definedName name="XRefPaste17" localSheetId="0" hidden="1">[29]Lead!#REF!</definedName>
    <definedName name="XRefPaste17" hidden="1">[29]Lead!#REF!</definedName>
    <definedName name="XRefPaste17Row" localSheetId="8" hidden="1">[29]XREF!#REF!</definedName>
    <definedName name="XRefPaste17Row" localSheetId="7" hidden="1">[29]XREF!#REF!</definedName>
    <definedName name="XRefPaste17Row" localSheetId="0" hidden="1">[29]XREF!#REF!</definedName>
    <definedName name="XRefPaste17Row" hidden="1">[29]XREF!#REF!</definedName>
    <definedName name="XRefPaste18" localSheetId="8" hidden="1">[29]Lead!#REF!</definedName>
    <definedName name="XRefPaste18" localSheetId="7" hidden="1">[29]Lead!#REF!</definedName>
    <definedName name="XRefPaste18" localSheetId="0" hidden="1">[29]Lead!#REF!</definedName>
    <definedName name="XRefPaste18" hidden="1">[29]Lead!#REF!</definedName>
    <definedName name="XRefPaste18Row" localSheetId="8" hidden="1">[29]XREF!#REF!</definedName>
    <definedName name="XRefPaste18Row" localSheetId="7" hidden="1">[29]XREF!#REF!</definedName>
    <definedName name="XRefPaste18Row" localSheetId="0" hidden="1">[29]XREF!#REF!</definedName>
    <definedName name="XRefPaste18Row" hidden="1">[29]XREF!#REF!</definedName>
    <definedName name="XRefPaste19" localSheetId="8" hidden="1">[29]Lead!#REF!</definedName>
    <definedName name="XRefPaste19" localSheetId="7" hidden="1">[29]Lead!#REF!</definedName>
    <definedName name="XRefPaste19" localSheetId="0" hidden="1">[29]Lead!#REF!</definedName>
    <definedName name="XRefPaste19" hidden="1">[29]Lead!#REF!</definedName>
    <definedName name="XRefPaste19Row" localSheetId="8" hidden="1">[29]XREF!#REF!</definedName>
    <definedName name="XRefPaste19Row" localSheetId="7" hidden="1">[29]XREF!#REF!</definedName>
    <definedName name="XRefPaste19Row" localSheetId="0" hidden="1">[29]XREF!#REF!</definedName>
    <definedName name="XRefPaste19Row" hidden="1">[29]XREF!#REF!</definedName>
    <definedName name="XRefPaste2" localSheetId="8" hidden="1">#REF!</definedName>
    <definedName name="XRefPaste2" localSheetId="7" hidden="1">#REF!</definedName>
    <definedName name="XRefPaste2" localSheetId="0" hidden="1">#REF!</definedName>
    <definedName name="XRefPaste2" hidden="1">#REF!</definedName>
    <definedName name="XRefPaste20" localSheetId="8" hidden="1">[29]Lead!#REF!</definedName>
    <definedName name="XRefPaste20" localSheetId="7" hidden="1">[29]Lead!#REF!</definedName>
    <definedName name="XRefPaste20" localSheetId="0" hidden="1">[29]Lead!#REF!</definedName>
    <definedName name="XRefPaste20" hidden="1">[29]Lead!#REF!</definedName>
    <definedName name="XRefPaste20Row" localSheetId="8" hidden="1">[29]XREF!#REF!</definedName>
    <definedName name="XRefPaste20Row" localSheetId="7" hidden="1">[29]XREF!#REF!</definedName>
    <definedName name="XRefPaste20Row" localSheetId="0" hidden="1">[29]XREF!#REF!</definedName>
    <definedName name="XRefPaste20Row" hidden="1">[29]XREF!#REF!</definedName>
    <definedName name="XRefPaste21" localSheetId="8" hidden="1">[29]Lead!#REF!</definedName>
    <definedName name="XRefPaste21" localSheetId="7" hidden="1">[29]Lead!#REF!</definedName>
    <definedName name="XRefPaste21" localSheetId="0" hidden="1">[29]Lead!#REF!</definedName>
    <definedName name="XRefPaste21" hidden="1">[29]Lead!#REF!</definedName>
    <definedName name="XRefPaste21Row" localSheetId="8" hidden="1">[29]XREF!#REF!</definedName>
    <definedName name="XRefPaste21Row" localSheetId="7" hidden="1">[29]XREF!#REF!</definedName>
    <definedName name="XRefPaste21Row" localSheetId="0" hidden="1">[29]XREF!#REF!</definedName>
    <definedName name="XRefPaste21Row" hidden="1">[29]XREF!#REF!</definedName>
    <definedName name="XRefPaste22" localSheetId="8" hidden="1">[29]Lead!#REF!</definedName>
    <definedName name="XRefPaste22" localSheetId="7" hidden="1">[29]Lead!#REF!</definedName>
    <definedName name="XRefPaste22" localSheetId="0" hidden="1">[29]Lead!#REF!</definedName>
    <definedName name="XRefPaste22" hidden="1">[29]Lead!#REF!</definedName>
    <definedName name="XRefPaste22Row" localSheetId="8" hidden="1">[29]XREF!#REF!</definedName>
    <definedName name="XRefPaste22Row" localSheetId="7" hidden="1">[29]XREF!#REF!</definedName>
    <definedName name="XRefPaste22Row" localSheetId="0" hidden="1">[29]XREF!#REF!</definedName>
    <definedName name="XRefPaste22Row" hidden="1">[29]XREF!#REF!</definedName>
    <definedName name="XRefPaste23" localSheetId="8" hidden="1">[29]Lead!#REF!</definedName>
    <definedName name="XRefPaste23" localSheetId="7" hidden="1">[29]Lead!#REF!</definedName>
    <definedName name="XRefPaste23" localSheetId="0" hidden="1">[29]Lead!#REF!</definedName>
    <definedName name="XRefPaste23" hidden="1">[29]Lead!#REF!</definedName>
    <definedName name="XRefPaste23Row" localSheetId="8" hidden="1">[29]XREF!#REF!</definedName>
    <definedName name="XRefPaste23Row" localSheetId="7" hidden="1">[29]XREF!#REF!</definedName>
    <definedName name="XRefPaste23Row" localSheetId="0" hidden="1">[29]XREF!#REF!</definedName>
    <definedName name="XRefPaste23Row" hidden="1">[29]XREF!#REF!</definedName>
    <definedName name="XRefPaste24" localSheetId="8" hidden="1">[29]Lead!#REF!</definedName>
    <definedName name="XRefPaste24" localSheetId="7" hidden="1">[29]Lead!#REF!</definedName>
    <definedName name="XRefPaste24" localSheetId="0" hidden="1">[29]Lead!#REF!</definedName>
    <definedName name="XRefPaste24" hidden="1">[29]Lead!#REF!</definedName>
    <definedName name="XRefPaste24Row" localSheetId="8" hidden="1">[29]XREF!#REF!</definedName>
    <definedName name="XRefPaste24Row" localSheetId="7" hidden="1">[29]XREF!#REF!</definedName>
    <definedName name="XRefPaste24Row" localSheetId="0" hidden="1">[29]XREF!#REF!</definedName>
    <definedName name="XRefPaste24Row" hidden="1">[29]XREF!#REF!</definedName>
    <definedName name="XRefPaste25" localSheetId="8" hidden="1">[29]Lead!#REF!</definedName>
    <definedName name="XRefPaste25" localSheetId="7" hidden="1">[29]Lead!#REF!</definedName>
    <definedName name="XRefPaste25" localSheetId="0" hidden="1">[29]Lead!#REF!</definedName>
    <definedName name="XRefPaste25" hidden="1">[29]Lead!#REF!</definedName>
    <definedName name="XRefPaste25Row" localSheetId="8" hidden="1">[29]XREF!#REF!</definedName>
    <definedName name="XRefPaste25Row" localSheetId="7" hidden="1">[29]XREF!#REF!</definedName>
    <definedName name="XRefPaste25Row" localSheetId="0" hidden="1">[29]XREF!#REF!</definedName>
    <definedName name="XRefPaste25Row" hidden="1">[29]XREF!#REF!</definedName>
    <definedName name="XRefPaste26" localSheetId="8" hidden="1">[29]Lead!#REF!</definedName>
    <definedName name="XRefPaste26" localSheetId="7" hidden="1">[29]Lead!#REF!</definedName>
    <definedName name="XRefPaste26" localSheetId="0" hidden="1">[29]Lead!#REF!</definedName>
    <definedName name="XRefPaste26" hidden="1">[29]Lead!#REF!</definedName>
    <definedName name="XRefPaste26Row" localSheetId="8" hidden="1">[29]XREF!#REF!</definedName>
    <definedName name="XRefPaste26Row" localSheetId="7" hidden="1">[29]XREF!#REF!</definedName>
    <definedName name="XRefPaste26Row" localSheetId="0" hidden="1">[29]XREF!#REF!</definedName>
    <definedName name="XRefPaste26Row" hidden="1">[29]XREF!#REF!</definedName>
    <definedName name="XRefPaste27" localSheetId="8" hidden="1">[29]Lead!#REF!</definedName>
    <definedName name="XRefPaste27" localSheetId="7" hidden="1">[29]Lead!#REF!</definedName>
    <definedName name="XRefPaste27" localSheetId="0" hidden="1">[29]Lead!#REF!</definedName>
    <definedName name="XRefPaste27" hidden="1">[29]Lead!#REF!</definedName>
    <definedName name="XRefPaste27Row" localSheetId="8" hidden="1">[29]XREF!#REF!</definedName>
    <definedName name="XRefPaste27Row" localSheetId="7" hidden="1">[29]XREF!#REF!</definedName>
    <definedName name="XRefPaste27Row" localSheetId="0" hidden="1">[29]XREF!#REF!</definedName>
    <definedName name="XRefPaste27Row" hidden="1">[29]XREF!#REF!</definedName>
    <definedName name="XRefPaste28Row" localSheetId="8" hidden="1">#REF!</definedName>
    <definedName name="XRefPaste28Row" localSheetId="7" hidden="1">#REF!</definedName>
    <definedName name="XRefPaste28Row" localSheetId="0" hidden="1">#REF!</definedName>
    <definedName name="XRefPaste28Row" hidden="1">#REF!</definedName>
    <definedName name="XRefPaste29Row" localSheetId="8" hidden="1">#REF!</definedName>
    <definedName name="XRefPaste29Row" localSheetId="7" hidden="1">#REF!</definedName>
    <definedName name="XRefPaste29Row" localSheetId="0" hidden="1">#REF!</definedName>
    <definedName name="XRefPaste29Row" hidden="1">#REF!</definedName>
    <definedName name="XRefPaste2Row" localSheetId="8" hidden="1">#REF!</definedName>
    <definedName name="XRefPaste2Row" localSheetId="7" hidden="1">#REF!</definedName>
    <definedName name="XRefPaste2Row" localSheetId="0" hidden="1">#REF!</definedName>
    <definedName name="XRefPaste2Row" hidden="1">#REF!</definedName>
    <definedName name="XRefPaste30" localSheetId="8" hidden="1">#REF!</definedName>
    <definedName name="XRefPaste30" localSheetId="7" hidden="1">#REF!</definedName>
    <definedName name="XRefPaste30" localSheetId="0" hidden="1">#REF!</definedName>
    <definedName name="XRefPaste30" hidden="1">#REF!</definedName>
    <definedName name="XRefPaste30Row" localSheetId="8" hidden="1">#REF!</definedName>
    <definedName name="XRefPaste30Row" localSheetId="7" hidden="1">#REF!</definedName>
    <definedName name="XRefPaste30Row" localSheetId="0" hidden="1">#REF!</definedName>
    <definedName name="XRefPaste30Row" hidden="1">#REF!</definedName>
    <definedName name="XRefPaste31Row" localSheetId="8" hidden="1">#REF!</definedName>
    <definedName name="XRefPaste31Row" localSheetId="7" hidden="1">#REF!</definedName>
    <definedName name="XRefPaste31Row" localSheetId="0" hidden="1">#REF!</definedName>
    <definedName name="XRefPaste31Row" hidden="1">#REF!</definedName>
    <definedName name="XRefPaste32Row" localSheetId="8" hidden="1">#REF!</definedName>
    <definedName name="XRefPaste32Row" localSheetId="7" hidden="1">#REF!</definedName>
    <definedName name="XRefPaste32Row" localSheetId="0" hidden="1">#REF!</definedName>
    <definedName name="XRefPaste32Row" hidden="1">#REF!</definedName>
    <definedName name="XRefPaste33Row" localSheetId="8" hidden="1">#REF!</definedName>
    <definedName name="XRefPaste33Row" localSheetId="7" hidden="1">#REF!</definedName>
    <definedName name="XRefPaste33Row" localSheetId="0" hidden="1">#REF!</definedName>
    <definedName name="XRefPaste33Row" hidden="1">#REF!</definedName>
    <definedName name="XRefPaste4" localSheetId="8" hidden="1">#REF!</definedName>
    <definedName name="XRefPaste4" localSheetId="7" hidden="1">#REF!</definedName>
    <definedName name="XRefPaste4" localSheetId="0" hidden="1">#REF!</definedName>
    <definedName name="XRefPaste4" hidden="1">#REF!</definedName>
    <definedName name="XRefPaste4Row" localSheetId="8" hidden="1">[36]XREF!#REF!</definedName>
    <definedName name="XRefPaste4Row" localSheetId="7" hidden="1">[36]XREF!#REF!</definedName>
    <definedName name="XRefPaste4Row" localSheetId="0" hidden="1">[36]XREF!#REF!</definedName>
    <definedName name="XRefPaste4Row" hidden="1">[36]XREF!#REF!</definedName>
    <definedName name="XRefPaste5" localSheetId="8" hidden="1">#REF!</definedName>
    <definedName name="XRefPaste5" localSheetId="7" hidden="1">#REF!</definedName>
    <definedName name="XRefPaste5" localSheetId="0" hidden="1">#REF!</definedName>
    <definedName name="XRefPaste5" hidden="1">#REF!</definedName>
    <definedName name="XRefPaste6" localSheetId="8" hidden="1">#REF!</definedName>
    <definedName name="XRefPaste6" localSheetId="7" hidden="1">#REF!</definedName>
    <definedName name="XRefPaste6" localSheetId="0" hidden="1">#REF!</definedName>
    <definedName name="XRefPaste6" hidden="1">#REF!</definedName>
    <definedName name="XRefPaste6Row" hidden="1">[30]XREF!$A$6:$IV$6</definedName>
    <definedName name="XRefPaste7" localSheetId="8" hidden="1">'[37]Movimentação Metro'!#REF!</definedName>
    <definedName name="XRefPaste7" localSheetId="7" hidden="1">'[37]Movimentação Metro'!#REF!</definedName>
    <definedName name="XRefPaste7" localSheetId="0" hidden="1">'[37]Movimentação Metro'!#REF!</definedName>
    <definedName name="XRefPaste7" hidden="1">'[37]Movimentação Metro'!#REF!</definedName>
    <definedName name="XRefPaste8" hidden="1">'[20]Mov. Aplic. Financeira 31.10.05'!$C$49</definedName>
    <definedName name="XRefPaste8Row" hidden="1">[20]XREF!$A$3:$IV$3</definedName>
    <definedName name="XRefPaste9" hidden="1">'[20]Mov. Aplic. Financeira 31.10.05'!$F$23</definedName>
    <definedName name="XRefPaste9Row" hidden="1">[20]XREF!$A$6:$IV$6</definedName>
    <definedName name="XRefPasteRangeCount" hidden="1">3</definedName>
    <definedName name="z" hidden="1">[16]Lead!A1</definedName>
    <definedName name="Z_70ACAE61_1F25_11D3_B062_00104BC637D4_.wvu.Cols" hidden="1">[15]análise!$E$1:$G$65536</definedName>
    <definedName name="Z_70ACAE61_1F25_11D3_B062_00104BC637D4_.wvu.PrintArea" hidden="1">[15]análise!$A$1:$AU$45</definedName>
    <definedName name="Z_70ACAE61_1F25_11D3_B062_00104BC637D4_.wvu.PrintTitles" hidden="1">[15]análise!$A$1:$IV$3</definedName>
    <definedName name="Z_FAB890B6_A7DF_49B5_8B84_7933F7804438_.wvu.PrintArea" localSheetId="8" hidden="1">#REF!</definedName>
    <definedName name="Z_FAB890B6_A7DF_49B5_8B84_7933F7804438_.wvu.PrintArea" localSheetId="7" hidden="1">#REF!</definedName>
    <definedName name="Z_FAB890B6_A7DF_49B5_8B84_7933F7804438_.wvu.PrintArea" localSheetId="0" hidden="1">#REF!</definedName>
    <definedName name="Z_FAB890B6_A7DF_49B5_8B84_7933F7804438_.wvu.PrintArea" hidden="1">#REF!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7" i="36" l="1"/>
  <c r="D59" i="35"/>
  <c r="D73" i="33"/>
  <c r="AH7" i="35"/>
  <c r="AH7" i="33"/>
  <c r="AJ7" i="34"/>
  <c r="X7" i="36"/>
  <c r="AH7" i="34"/>
  <c r="AG7" i="35"/>
  <c r="D58" i="35"/>
  <c r="D72" i="33"/>
  <c r="AG7" i="33"/>
  <c r="D60" i="34"/>
  <c r="D61" i="34"/>
  <c r="D62" i="34"/>
  <c r="D63" i="34"/>
  <c r="D64" i="34"/>
  <c r="D65" i="34"/>
  <c r="D66" i="34"/>
  <c r="D67" i="34"/>
  <c r="D68" i="34"/>
  <c r="D69" i="34"/>
  <c r="D70" i="34"/>
  <c r="D71" i="34"/>
  <c r="D72" i="34"/>
  <c r="D73" i="34"/>
  <c r="D74" i="34"/>
  <c r="D45" i="34"/>
  <c r="D46" i="34"/>
  <c r="D47" i="34"/>
  <c r="D48" i="34"/>
  <c r="D49" i="34"/>
  <c r="D50" i="34"/>
  <c r="D51" i="34"/>
  <c r="D52" i="34"/>
  <c r="D53" i="34"/>
  <c r="AB53" i="34"/>
  <c r="D54" i="34"/>
  <c r="D55" i="34"/>
  <c r="D56" i="34"/>
  <c r="D57" i="34"/>
  <c r="D58" i="34"/>
  <c r="D59" i="34"/>
  <c r="D71" i="33" l="1"/>
  <c r="AF7" i="33"/>
  <c r="AG7" i="34"/>
  <c r="D57" i="35"/>
  <c r="AF7" i="35"/>
  <c r="Z7" i="36"/>
  <c r="D34" i="36"/>
  <c r="D14" i="36"/>
  <c r="D56" i="35" l="1"/>
  <c r="D55" i="35"/>
  <c r="D70" i="33"/>
  <c r="D69" i="33"/>
  <c r="AI14" i="36"/>
  <c r="AH7" i="36"/>
  <c r="V7" i="36" l="1"/>
  <c r="AQ7" i="35"/>
  <c r="AE7" i="35"/>
  <c r="AF7" i="34"/>
  <c r="AQ7" i="33"/>
  <c r="AE7" i="33"/>
  <c r="U7" i="36"/>
  <c r="AD7" i="35"/>
  <c r="AI7" i="34"/>
  <c r="AD7" i="33"/>
  <c r="D19" i="36"/>
  <c r="D18" i="36"/>
  <c r="D17" i="36"/>
  <c r="AI7" i="33"/>
  <c r="T7" i="36"/>
  <c r="AC7" i="33"/>
  <c r="AC7" i="35"/>
  <c r="AD7" i="34"/>
  <c r="S7" i="36"/>
  <c r="AB7" i="35"/>
  <c r="AE7" i="34"/>
  <c r="AB7" i="33"/>
  <c r="D68" i="33"/>
  <c r="D54" i="35"/>
  <c r="D53" i="35"/>
  <c r="D67" i="33"/>
  <c r="AI7" i="36" l="1"/>
  <c r="R7" i="36"/>
  <c r="AR7" i="35"/>
  <c r="AA7" i="35"/>
  <c r="AC7" i="34"/>
  <c r="AR7" i="33"/>
  <c r="AA7" i="33"/>
  <c r="Q7" i="36"/>
  <c r="D43" i="34"/>
  <c r="D42" i="34"/>
  <c r="D41" i="34"/>
  <c r="D52" i="35" l="1"/>
  <c r="AI7" i="35"/>
  <c r="AB7" i="34"/>
  <c r="D66" i="33"/>
  <c r="Z7" i="33"/>
  <c r="D39" i="34"/>
  <c r="D51" i="35"/>
  <c r="P7" i="36" l="1"/>
  <c r="Y7" i="35"/>
  <c r="AA7" i="34"/>
  <c r="D65" i="33"/>
  <c r="Y7" i="33"/>
  <c r="D50" i="35"/>
  <c r="W7" i="36"/>
  <c r="D64" i="33"/>
  <c r="X7" i="35"/>
  <c r="Y7" i="34"/>
  <c r="X7" i="33"/>
  <c r="D63" i="33"/>
  <c r="D62" i="33"/>
  <c r="D61" i="33"/>
  <c r="D48" i="35"/>
  <c r="D49" i="35"/>
  <c r="D47" i="35"/>
  <c r="AG7" i="36" l="1"/>
  <c r="O7" i="36"/>
  <c r="AP7" i="35"/>
  <c r="W7" i="35"/>
  <c r="Z7" i="34"/>
  <c r="AP7" i="33"/>
  <c r="W7" i="33"/>
  <c r="H36" i="34"/>
  <c r="G36" i="34"/>
  <c r="F36" i="34"/>
  <c r="D46" i="35" l="1"/>
  <c r="D60" i="33"/>
  <c r="Z7" i="35" l="1"/>
  <c r="X7" i="34"/>
  <c r="D45" i="35"/>
  <c r="D44" i="35"/>
  <c r="D43" i="35"/>
  <c r="N7" i="36" l="1"/>
  <c r="U7" i="35" l="1"/>
  <c r="W7" i="34"/>
  <c r="D59" i="33"/>
  <c r="V7" i="33"/>
  <c r="D134" i="38"/>
  <c r="D135" i="38"/>
  <c r="D133" i="38"/>
  <c r="D139" i="38"/>
  <c r="D138" i="38"/>
  <c r="D137" i="38"/>
  <c r="E137" i="38"/>
  <c r="D151" i="38"/>
  <c r="D150" i="38"/>
  <c r="E92" i="38"/>
  <c r="D96" i="38"/>
  <c r="D95" i="38"/>
  <c r="D94" i="38"/>
  <c r="D93" i="38"/>
  <c r="D92" i="38"/>
  <c r="D147" i="38"/>
  <c r="D146" i="38"/>
  <c r="D145" i="38"/>
  <c r="D149" i="38"/>
  <c r="D143" i="38"/>
  <c r="D142" i="38"/>
  <c r="C19" i="32" l="1"/>
  <c r="D4" i="38"/>
  <c r="G120" i="38"/>
  <c r="F120" i="38"/>
  <c r="E120" i="38"/>
  <c r="E90" i="38"/>
  <c r="E89" i="38"/>
  <c r="E87" i="38"/>
  <c r="E86" i="38"/>
  <c r="E84" i="38"/>
  <c r="E83" i="38"/>
  <c r="E81" i="38"/>
  <c r="E80" i="38"/>
  <c r="E78" i="38"/>
  <c r="E77" i="38"/>
  <c r="E75" i="38"/>
  <c r="E74" i="38"/>
  <c r="E72" i="38"/>
  <c r="E71" i="38"/>
  <c r="E69" i="38"/>
  <c r="E68" i="38"/>
  <c r="E66" i="38"/>
  <c r="E65" i="38"/>
  <c r="E63" i="38"/>
  <c r="E62" i="38"/>
  <c r="E60" i="38"/>
  <c r="E59" i="38"/>
  <c r="E57" i="38"/>
  <c r="E56" i="38"/>
  <c r="E54" i="38"/>
  <c r="E53" i="38"/>
  <c r="E51" i="38"/>
  <c r="E50" i="38"/>
  <c r="E48" i="38"/>
  <c r="E47" i="38"/>
  <c r="E45" i="38"/>
  <c r="E44" i="38"/>
  <c r="E42" i="38"/>
  <c r="E41" i="38"/>
  <c r="E28" i="38"/>
  <c r="E27" i="38"/>
  <c r="E25" i="38"/>
  <c r="E24" i="38"/>
  <c r="E22" i="38"/>
  <c r="E21" i="38"/>
  <c r="E19" i="38"/>
  <c r="E18" i="38"/>
  <c r="E16" i="38"/>
  <c r="E15" i="38"/>
  <c r="E13" i="38"/>
  <c r="E12" i="38"/>
  <c r="E10" i="38"/>
  <c r="E9" i="38"/>
  <c r="F119" i="38"/>
  <c r="E119" i="38"/>
  <c r="F99" i="38"/>
  <c r="E99" i="38"/>
  <c r="I40" i="38"/>
  <c r="H40" i="38"/>
  <c r="G40" i="38"/>
  <c r="F40" i="38"/>
  <c r="E40" i="38"/>
  <c r="F31" i="38"/>
  <c r="E31" i="38"/>
  <c r="J8" i="38"/>
  <c r="I8" i="38"/>
  <c r="H8" i="38"/>
  <c r="G8" i="38"/>
  <c r="F8" i="38"/>
  <c r="E8" i="38"/>
  <c r="D130" i="38"/>
  <c r="D129" i="38"/>
  <c r="D128" i="38"/>
  <c r="D127" i="38"/>
  <c r="D124" i="38"/>
  <c r="D123" i="38"/>
  <c r="D122" i="38"/>
  <c r="D121" i="38"/>
  <c r="D120" i="38"/>
  <c r="D119" i="38"/>
  <c r="D116" i="38"/>
  <c r="D115" i="38"/>
  <c r="D114" i="38"/>
  <c r="D113" i="38"/>
  <c r="D112" i="38"/>
  <c r="D111" i="38"/>
  <c r="D110" i="38"/>
  <c r="D109" i="38"/>
  <c r="D108" i="38"/>
  <c r="D107" i="38"/>
  <c r="D106" i="38"/>
  <c r="D105" i="38"/>
  <c r="D104" i="38"/>
  <c r="D103" i="38"/>
  <c r="D102" i="38"/>
  <c r="D101" i="38"/>
  <c r="D100" i="38"/>
  <c r="D99" i="38"/>
  <c r="D89" i="38"/>
  <c r="D86" i="38"/>
  <c r="D83" i="38"/>
  <c r="D80" i="38"/>
  <c r="D77" i="38"/>
  <c r="D74" i="38"/>
  <c r="D71" i="38"/>
  <c r="D68" i="38"/>
  <c r="D65" i="38"/>
  <c r="D62" i="38"/>
  <c r="D59" i="38"/>
  <c r="D56" i="38"/>
  <c r="D53" i="38"/>
  <c r="D50" i="38"/>
  <c r="D47" i="38"/>
  <c r="D44" i="38"/>
  <c r="D41" i="38"/>
  <c r="D40" i="38"/>
  <c r="D38" i="38"/>
  <c r="D37" i="38"/>
  <c r="D36" i="38"/>
  <c r="D35" i="38"/>
  <c r="D34" i="38"/>
  <c r="D33" i="38"/>
  <c r="D32" i="38"/>
  <c r="D31" i="38"/>
  <c r="D27" i="38"/>
  <c r="D24" i="38"/>
  <c r="D21" i="38"/>
  <c r="D18" i="38"/>
  <c r="D15" i="38"/>
  <c r="D12" i="38"/>
  <c r="D9" i="38"/>
  <c r="D8" i="38"/>
  <c r="H28" i="38"/>
  <c r="H27" i="38"/>
  <c r="H25" i="38"/>
  <c r="H24" i="38"/>
  <c r="H22" i="38"/>
  <c r="H21" i="38"/>
  <c r="H19" i="38"/>
  <c r="H18" i="38"/>
  <c r="H16" i="38"/>
  <c r="H15" i="38"/>
  <c r="H13" i="38"/>
  <c r="H12" i="38"/>
  <c r="H10" i="38"/>
  <c r="H9" i="38"/>
  <c r="D12" i="36" l="1"/>
  <c r="D22" i="36" l="1"/>
  <c r="D21" i="36"/>
  <c r="D20" i="36"/>
  <c r="D24" i="36" l="1"/>
  <c r="D58" i="33" l="1"/>
  <c r="M7" i="36"/>
  <c r="V7" i="35"/>
  <c r="V7" i="34"/>
  <c r="U7" i="33"/>
  <c r="AO7" i="35"/>
  <c r="AN7" i="35"/>
  <c r="AM7" i="35"/>
  <c r="AL7" i="35"/>
  <c r="AK7" i="35"/>
  <c r="AO7" i="33"/>
  <c r="AN7" i="33"/>
  <c r="AM7" i="33"/>
  <c r="AL7" i="33"/>
  <c r="AK7" i="33"/>
  <c r="D42" i="35"/>
  <c r="D41" i="35"/>
  <c r="D40" i="35"/>
  <c r="D39" i="35"/>
  <c r="D38" i="35"/>
  <c r="D37" i="35"/>
  <c r="D36" i="35"/>
  <c r="D35" i="35"/>
  <c r="D34" i="35"/>
  <c r="D33" i="35"/>
  <c r="D57" i="33" l="1"/>
  <c r="D56" i="33"/>
  <c r="D55" i="33" l="1"/>
  <c r="B8" i="32" l="1"/>
  <c r="D4" i="35"/>
  <c r="U7" i="34"/>
  <c r="AF7" i="36" l="1"/>
  <c r="E7" i="36"/>
  <c r="D33" i="29" l="1"/>
  <c r="D32" i="29"/>
  <c r="D30" i="29"/>
  <c r="D29" i="29"/>
  <c r="D28" i="29"/>
  <c r="D27" i="29"/>
  <c r="D26" i="29"/>
  <c r="D25" i="29"/>
  <c r="D24" i="29"/>
  <c r="D23" i="29"/>
  <c r="D22" i="29"/>
  <c r="D21" i="29"/>
  <c r="D20" i="29"/>
  <c r="D19" i="29"/>
  <c r="D18" i="29"/>
  <c r="D17" i="29"/>
  <c r="D16" i="29"/>
  <c r="D15" i="29"/>
  <c r="D14" i="29"/>
  <c r="D13" i="29"/>
  <c r="D12" i="29"/>
  <c r="D11" i="29"/>
  <c r="D10" i="29"/>
  <c r="D9" i="29"/>
  <c r="D7" i="29"/>
  <c r="D61"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7" i="30"/>
  <c r="D6" i="30"/>
  <c r="D48" i="14"/>
  <c r="D47" i="14"/>
  <c r="D45" i="14"/>
  <c r="D44" i="14"/>
  <c r="D42" i="14"/>
  <c r="D41" i="14"/>
  <c r="D39" i="14"/>
  <c r="D38" i="14"/>
  <c r="D37" i="14"/>
  <c r="D35" i="14"/>
  <c r="D33" i="14"/>
  <c r="D32" i="14"/>
  <c r="D31" i="14"/>
  <c r="D30" i="14"/>
  <c r="D29" i="14"/>
  <c r="D27" i="14"/>
  <c r="D26" i="14"/>
  <c r="D24" i="14"/>
  <c r="D23" i="14"/>
  <c r="D22" i="14"/>
  <c r="D21" i="14"/>
  <c r="D20" i="14"/>
  <c r="D19" i="14"/>
  <c r="D18" i="14"/>
  <c r="D17" i="14"/>
  <c r="D16" i="14"/>
  <c r="D15" i="14"/>
  <c r="D14" i="14"/>
  <c r="D12" i="14"/>
  <c r="D11" i="14"/>
  <c r="D10" i="14"/>
  <c r="D9" i="14"/>
  <c r="D7" i="14"/>
  <c r="D6" i="14"/>
  <c r="D32" i="36"/>
  <c r="D31" i="36"/>
  <c r="D30" i="36"/>
  <c r="D29" i="36"/>
  <c r="D28" i="36"/>
  <c r="D27" i="36"/>
  <c r="D26" i="36"/>
  <c r="D16" i="36"/>
  <c r="D13" i="36"/>
  <c r="D11" i="36"/>
  <c r="D10" i="36"/>
  <c r="D8" i="36"/>
  <c r="D7" i="36"/>
  <c r="D31" i="35"/>
  <c r="D29" i="35"/>
  <c r="D28" i="35"/>
  <c r="D27" i="35"/>
  <c r="D26" i="35"/>
  <c r="D25" i="35"/>
  <c r="D24" i="35"/>
  <c r="D23" i="35"/>
  <c r="D22" i="35"/>
  <c r="D21" i="35"/>
  <c r="D20" i="35"/>
  <c r="D19" i="35"/>
  <c r="D18" i="35"/>
  <c r="D17" i="35"/>
  <c r="D16" i="35"/>
  <c r="D15" i="35"/>
  <c r="D14" i="35"/>
  <c r="D13" i="35"/>
  <c r="D12" i="35"/>
  <c r="D11" i="35"/>
  <c r="D10" i="35"/>
  <c r="D9" i="35"/>
  <c r="D7" i="35"/>
  <c r="D44" i="34"/>
  <c r="D40"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7" i="34"/>
  <c r="H6" i="32"/>
  <c r="D4" i="33"/>
  <c r="D4" i="34"/>
  <c r="D4" i="36"/>
  <c r="D4" i="14"/>
  <c r="D4" i="29"/>
  <c r="D4" i="30"/>
  <c r="D6" i="34" l="1"/>
  <c r="C14" i="31"/>
  <c r="C12" i="31"/>
  <c r="C10" i="31"/>
  <c r="B8" i="31"/>
  <c r="E7" i="34"/>
  <c r="F7" i="34"/>
  <c r="G7" i="34"/>
  <c r="H7" i="34"/>
  <c r="I7" i="34"/>
  <c r="J7" i="34"/>
  <c r="K7" i="34"/>
  <c r="L7" i="34"/>
  <c r="M7" i="34"/>
  <c r="N7" i="34"/>
  <c r="O7" i="34"/>
  <c r="P7" i="34"/>
  <c r="Q7" i="34"/>
  <c r="R7" i="34"/>
  <c r="S7" i="34"/>
  <c r="T7" i="34"/>
  <c r="E7" i="35"/>
  <c r="F7" i="35"/>
  <c r="G7" i="35"/>
  <c r="H7" i="35"/>
  <c r="I7" i="35"/>
  <c r="J7" i="35"/>
  <c r="K7" i="35"/>
  <c r="L7" i="35"/>
  <c r="M7" i="35"/>
  <c r="N7" i="35"/>
  <c r="O7" i="35"/>
  <c r="P7" i="35"/>
  <c r="Q7" i="35"/>
  <c r="R7" i="35"/>
  <c r="S7" i="35"/>
  <c r="T7" i="35"/>
  <c r="F7" i="36"/>
  <c r="G7" i="36"/>
  <c r="H7" i="36"/>
  <c r="I7" i="36"/>
  <c r="J7" i="36"/>
  <c r="K7" i="36"/>
  <c r="L7" i="36"/>
  <c r="AB7" i="36"/>
  <c r="AC7" i="36"/>
  <c r="AD7" i="36"/>
  <c r="AE7" i="36"/>
  <c r="E7" i="14"/>
  <c r="F7" i="14"/>
  <c r="G7" i="14"/>
  <c r="H7" i="14"/>
  <c r="I7" i="14"/>
  <c r="J7" i="14"/>
  <c r="K7" i="14"/>
  <c r="L7" i="14"/>
  <c r="M7" i="14"/>
  <c r="N7" i="14"/>
  <c r="O7" i="14"/>
  <c r="P7" i="14"/>
  <c r="Q7" i="14"/>
  <c r="R7" i="14"/>
  <c r="S7" i="14"/>
  <c r="T7" i="14"/>
  <c r="E7" i="30"/>
  <c r="F7" i="30"/>
  <c r="G7" i="30"/>
  <c r="H7" i="30"/>
  <c r="I7" i="30"/>
  <c r="J7" i="30"/>
  <c r="K7" i="30"/>
  <c r="L7" i="30"/>
  <c r="M7" i="30"/>
  <c r="N7" i="30"/>
  <c r="O7" i="30"/>
  <c r="P7" i="30"/>
  <c r="Q7" i="30"/>
  <c r="R7" i="30"/>
  <c r="S7" i="30"/>
  <c r="T7" i="30"/>
  <c r="G7" i="29"/>
  <c r="H7" i="29"/>
  <c r="I7" i="29"/>
  <c r="J7" i="29"/>
  <c r="K7" i="29"/>
  <c r="L7" i="29"/>
  <c r="M7" i="29"/>
  <c r="N7" i="29"/>
  <c r="O7" i="29"/>
  <c r="P7" i="29"/>
  <c r="Q7" i="29"/>
  <c r="R7" i="29"/>
  <c r="S7" i="29"/>
  <c r="T7" i="29"/>
  <c r="U7" i="29"/>
  <c r="V7" i="29"/>
  <c r="E7" i="33"/>
  <c r="F7" i="33"/>
  <c r="G7" i="33"/>
  <c r="H7" i="33"/>
  <c r="I7" i="33"/>
  <c r="J7" i="33"/>
  <c r="K7" i="33"/>
  <c r="L7" i="33"/>
  <c r="M7" i="33"/>
  <c r="N7" i="33"/>
  <c r="O7" i="33"/>
  <c r="P7" i="33"/>
  <c r="Q7" i="33"/>
  <c r="R7" i="33"/>
  <c r="S7" i="33"/>
  <c r="T7" i="33"/>
  <c r="B21" i="32"/>
  <c r="C16" i="32"/>
  <c r="C14" i="32"/>
  <c r="C12" i="32"/>
  <c r="C10" i="32"/>
  <c r="D54" i="33" l="1"/>
  <c r="D53" i="33"/>
  <c r="D52" i="33"/>
  <c r="D51" i="33"/>
  <c r="D50" i="33"/>
  <c r="D49" i="33"/>
  <c r="D48" i="33"/>
  <c r="D47" i="33"/>
  <c r="D45" i="33"/>
  <c r="D44" i="33"/>
  <c r="D42" i="33"/>
  <c r="D41" i="33"/>
  <c r="D39" i="33"/>
  <c r="D38" i="33"/>
  <c r="D37" i="33"/>
  <c r="D35" i="33"/>
  <c r="D33" i="33"/>
  <c r="D32" i="33"/>
  <c r="D31" i="33"/>
  <c r="D30" i="33"/>
  <c r="D29" i="33"/>
  <c r="D27" i="33"/>
  <c r="D26" i="33"/>
  <c r="D24" i="33"/>
  <c r="D23" i="33"/>
  <c r="D22" i="33"/>
  <c r="D21" i="33"/>
  <c r="D20" i="33"/>
  <c r="D19" i="33"/>
  <c r="D18" i="33"/>
  <c r="D17" i="33"/>
  <c r="D16" i="33"/>
  <c r="D15" i="33"/>
  <c r="D14" i="33"/>
  <c r="D12" i="33"/>
  <c r="D11" i="33"/>
  <c r="D10" i="33"/>
  <c r="D9" i="33"/>
  <c r="D7" i="33"/>
  <c r="D6" i="33"/>
  <c r="E29" i="29" l="1"/>
  <c r="F29" i="29"/>
  <c r="G29" i="29"/>
  <c r="H29" i="29"/>
  <c r="I29" i="29"/>
  <c r="J29" i="29"/>
  <c r="K29" i="29"/>
  <c r="L29" i="29"/>
  <c r="M29" i="29"/>
  <c r="N29" i="29"/>
  <c r="O29" i="29"/>
  <c r="P29" i="29"/>
  <c r="Q29" i="29"/>
  <c r="R29" i="29"/>
  <c r="S29" i="29"/>
  <c r="T29" i="29"/>
  <c r="U29" i="29"/>
  <c r="V29" i="29"/>
  <c r="W29" i="29"/>
  <c r="X29" i="29"/>
  <c r="AD11" i="14" l="1"/>
  <c r="AD10" i="14"/>
  <c r="AD12" i="14" l="1"/>
  <c r="AD30" i="29"/>
  <c r="AD27" i="29"/>
  <c r="AD21" i="29"/>
  <c r="AD16" i="29"/>
  <c r="AD15" i="29"/>
  <c r="AD14" i="29"/>
  <c r="AD13" i="29"/>
  <c r="AD12" i="29"/>
  <c r="AD11" i="29"/>
  <c r="AD10" i="29"/>
  <c r="X9" i="29"/>
  <c r="X18" i="29" s="1"/>
  <c r="AD34" i="14"/>
  <c r="AD23" i="14"/>
  <c r="AD22" i="14"/>
  <c r="AD21" i="14"/>
  <c r="AD20" i="14"/>
  <c r="AD19" i="14"/>
  <c r="AD18" i="14"/>
  <c r="AD17" i="14"/>
  <c r="AD16" i="14"/>
  <c r="AD15" i="14"/>
  <c r="AD29" i="29" s="1"/>
  <c r="AC23" i="14"/>
  <c r="AC22" i="14"/>
  <c r="AC21" i="14"/>
  <c r="AC20" i="14"/>
  <c r="AC19" i="14"/>
  <c r="AC18" i="14"/>
  <c r="AC17" i="14"/>
  <c r="AC16" i="14"/>
  <c r="AC15" i="14"/>
  <c r="AC29" i="29" s="1"/>
  <c r="AC11" i="14"/>
  <c r="AC10" i="14"/>
  <c r="X34" i="14"/>
  <c r="X24" i="14"/>
  <c r="X12" i="14"/>
  <c r="X19" i="29" s="1"/>
  <c r="X26" i="29" l="1"/>
  <c r="X25" i="29"/>
  <c r="X23" i="29"/>
  <c r="AD19" i="29"/>
  <c r="AD24" i="14"/>
  <c r="X26" i="14"/>
  <c r="AD26" i="29" l="1"/>
  <c r="AD25" i="29"/>
  <c r="X27" i="14"/>
  <c r="X37" i="14"/>
  <c r="X41" i="14" s="1"/>
  <c r="X42" i="14" s="1"/>
  <c r="X44" i="14"/>
  <c r="X45" i="14" s="1"/>
  <c r="AD26" i="14"/>
  <c r="AD27" i="14" l="1"/>
  <c r="AD44" i="14"/>
  <c r="AD45" i="14" s="1"/>
  <c r="AD37" i="14"/>
  <c r="AD41" i="14" l="1"/>
  <c r="W34" i="14"/>
  <c r="W24" i="14"/>
  <c r="W12" i="14"/>
  <c r="W26" i="14" l="1"/>
  <c r="W44" i="14" s="1"/>
  <c r="W45" i="14" s="1"/>
  <c r="W26" i="29"/>
  <c r="W25" i="29"/>
  <c r="AD42" i="14"/>
  <c r="W19" i="29"/>
  <c r="W9" i="29"/>
  <c r="W18" i="29" s="1"/>
  <c r="W37" i="14" l="1"/>
  <c r="W41" i="14" s="1"/>
  <c r="W42" i="14" s="1"/>
  <c r="W27" i="14"/>
  <c r="W23" i="29"/>
  <c r="V12" i="14"/>
  <c r="V19" i="29" s="1"/>
  <c r="U12" i="14"/>
  <c r="U19" i="29" s="1"/>
  <c r="T12" i="14"/>
  <c r="T19" i="29" s="1"/>
  <c r="S12" i="14"/>
  <c r="S19" i="29" s="1"/>
  <c r="R12" i="14"/>
  <c r="R19" i="29" s="1"/>
  <c r="Q12" i="14"/>
  <c r="Q19" i="29" s="1"/>
  <c r="V24" i="14"/>
  <c r="U24" i="14"/>
  <c r="T24" i="14"/>
  <c r="S24" i="14"/>
  <c r="R24" i="14"/>
  <c r="Q24" i="14"/>
  <c r="V34" i="14"/>
  <c r="U34" i="14"/>
  <c r="T34" i="14"/>
  <c r="S34" i="14"/>
  <c r="R34" i="14"/>
  <c r="Q34" i="14"/>
  <c r="AC34" i="14"/>
  <c r="AC24" i="14"/>
  <c r="AC12" i="14"/>
  <c r="V9" i="29"/>
  <c r="V23" i="29" s="1"/>
  <c r="U9" i="29"/>
  <c r="T9" i="29"/>
  <c r="T18" i="29" s="1"/>
  <c r="S9" i="29"/>
  <c r="S18" i="29" s="1"/>
  <c r="R9" i="29"/>
  <c r="R23" i="29" s="1"/>
  <c r="Q9" i="29"/>
  <c r="Q18" i="29" s="1"/>
  <c r="AC30" i="29"/>
  <c r="AC27" i="29"/>
  <c r="AC21" i="29"/>
  <c r="AC16" i="29"/>
  <c r="AC15" i="29"/>
  <c r="AC14" i="29"/>
  <c r="AC13" i="29"/>
  <c r="AC12" i="29"/>
  <c r="AC11" i="29"/>
  <c r="AC10" i="29"/>
  <c r="V26" i="29" l="1"/>
  <c r="V25" i="29"/>
  <c r="AC25" i="29"/>
  <c r="AC26" i="29"/>
  <c r="R26" i="29"/>
  <c r="R25" i="29"/>
  <c r="S26" i="29"/>
  <c r="S25" i="29"/>
  <c r="T25" i="29"/>
  <c r="T26" i="29"/>
  <c r="Q26" i="29"/>
  <c r="Q25" i="29"/>
  <c r="U25" i="29"/>
  <c r="U26" i="29"/>
  <c r="U26" i="14"/>
  <c r="U44" i="14" s="1"/>
  <c r="U45" i="14" s="1"/>
  <c r="V26" i="14"/>
  <c r="V27" i="14" s="1"/>
  <c r="R26" i="14"/>
  <c r="R27" i="14" s="1"/>
  <c r="Q26" i="14"/>
  <c r="Q44" i="14" s="1"/>
  <c r="Q45" i="14" s="1"/>
  <c r="U18" i="29"/>
  <c r="AD9" i="29"/>
  <c r="AC26" i="14"/>
  <c r="AC44" i="14" s="1"/>
  <c r="AC45" i="14" s="1"/>
  <c r="R18" i="29"/>
  <c r="V18" i="29"/>
  <c r="S23" i="29"/>
  <c r="T23" i="29"/>
  <c r="AC19" i="29"/>
  <c r="Q23" i="29"/>
  <c r="U23" i="29"/>
  <c r="AC9" i="29"/>
  <c r="AC18" i="29" s="1"/>
  <c r="Q37" i="14"/>
  <c r="Q41" i="14" s="1"/>
  <c r="Q42" i="14" s="1"/>
  <c r="S26" i="14"/>
  <c r="S44" i="14" s="1"/>
  <c r="S45" i="14" s="1"/>
  <c r="T26" i="14"/>
  <c r="R37" i="14" l="1"/>
  <c r="R41" i="14" s="1"/>
  <c r="R42" i="14" s="1"/>
  <c r="R44" i="14"/>
  <c r="R45" i="14" s="1"/>
  <c r="U27" i="14"/>
  <c r="U37" i="14"/>
  <c r="U41" i="14" s="1"/>
  <c r="U42" i="14" s="1"/>
  <c r="V44" i="14"/>
  <c r="V45" i="14" s="1"/>
  <c r="V37" i="14"/>
  <c r="V41" i="14" s="1"/>
  <c r="V42" i="14" s="1"/>
  <c r="AC27" i="14"/>
  <c r="Q27" i="14"/>
  <c r="AD18" i="29"/>
  <c r="AD23" i="29"/>
  <c r="AC37" i="14"/>
  <c r="AC41" i="14" s="1"/>
  <c r="AC42" i="14" s="1"/>
  <c r="S37" i="14"/>
  <c r="S41" i="14" s="1"/>
  <c r="S42" i="14" s="1"/>
  <c r="AC23" i="29"/>
  <c r="S27" i="14"/>
  <c r="T27" i="14"/>
  <c r="T44" i="14"/>
  <c r="T45" i="14" s="1"/>
  <c r="T37" i="14"/>
  <c r="T41" i="14" s="1"/>
  <c r="T42" i="14" s="1"/>
  <c r="P12" i="14" l="1"/>
  <c r="Z10" i="14" l="1"/>
  <c r="AA10" i="14"/>
  <c r="AB10" i="14"/>
  <c r="AB27" i="29" l="1"/>
  <c r="AA27" i="29"/>
  <c r="Z27" i="29"/>
  <c r="Z10" i="29" l="1"/>
  <c r="AA10" i="29"/>
  <c r="AB10" i="29"/>
  <c r="Z11" i="29"/>
  <c r="AA11" i="29"/>
  <c r="AB11" i="29"/>
  <c r="Z12" i="29"/>
  <c r="AA12" i="29"/>
  <c r="AB12" i="29"/>
  <c r="Z13" i="29"/>
  <c r="AA13" i="29"/>
  <c r="AB13" i="29"/>
  <c r="Z14" i="29"/>
  <c r="AA14" i="29"/>
  <c r="AB14" i="29"/>
  <c r="Z15" i="29"/>
  <c r="AA15" i="29"/>
  <c r="AB15" i="29"/>
  <c r="Z16" i="29"/>
  <c r="AA16" i="29"/>
  <c r="AB16" i="29"/>
  <c r="Z21" i="29"/>
  <c r="AA21" i="29"/>
  <c r="AB21" i="29"/>
  <c r="Z30" i="29"/>
  <c r="AA30" i="29"/>
  <c r="AB30" i="29"/>
  <c r="E9" i="29"/>
  <c r="F9" i="29"/>
  <c r="G9" i="29"/>
  <c r="H9" i="29"/>
  <c r="I9" i="29"/>
  <c r="I18" i="29" s="1"/>
  <c r="J9" i="29"/>
  <c r="J23" i="29" s="1"/>
  <c r="K9" i="29"/>
  <c r="K23" i="29" s="1"/>
  <c r="L9" i="29"/>
  <c r="L23" i="29" s="1"/>
  <c r="M9" i="29"/>
  <c r="M18" i="29" s="1"/>
  <c r="N9" i="29"/>
  <c r="N23" i="29" s="1"/>
  <c r="O9" i="29"/>
  <c r="O23" i="29" s="1"/>
  <c r="P9" i="29"/>
  <c r="P23" i="29" s="1"/>
  <c r="H23" i="29" l="1"/>
  <c r="E18" i="29"/>
  <c r="G23" i="29"/>
  <c r="F23" i="29"/>
  <c r="L18" i="29"/>
  <c r="K18" i="29"/>
  <c r="P18" i="29"/>
  <c r="H18" i="29"/>
  <c r="O18" i="29"/>
  <c r="G18" i="29"/>
  <c r="AB9" i="29"/>
  <c r="AB18" i="29" s="1"/>
  <c r="I23" i="29"/>
  <c r="N18" i="29"/>
  <c r="J18" i="29"/>
  <c r="F18" i="29"/>
  <c r="M23" i="29"/>
  <c r="E23" i="29"/>
  <c r="AA9" i="29"/>
  <c r="AA18" i="29" s="1"/>
  <c r="Z9" i="29"/>
  <c r="Z23" i="29" s="1"/>
  <c r="AA23" i="29" l="1"/>
  <c r="AB23" i="29"/>
  <c r="Z18" i="29"/>
  <c r="AB33" i="14" l="1"/>
  <c r="AB32" i="14"/>
  <c r="AB31" i="14"/>
  <c r="AA33" i="14"/>
  <c r="AA32" i="14"/>
  <c r="AA31" i="14"/>
  <c r="AB19" i="14"/>
  <c r="Z30" i="14"/>
  <c r="Z32" i="14" l="1"/>
  <c r="F34" i="14"/>
  <c r="AB39" i="14"/>
  <c r="Z31" i="14"/>
  <c r="Z33" i="14"/>
  <c r="M12" i="14"/>
  <c r="M19" i="29" s="1"/>
  <c r="AB16" i="14"/>
  <c r="Z17" i="14"/>
  <c r="Z21" i="14"/>
  <c r="AB20" i="14"/>
  <c r="AB23" i="14"/>
  <c r="AA35" i="14"/>
  <c r="E34" i="14"/>
  <c r="J34" i="14"/>
  <c r="N12" i="14"/>
  <c r="N19" i="29" s="1"/>
  <c r="G34" i="14"/>
  <c r="H34" i="14"/>
  <c r="Z35" i="14"/>
  <c r="AB18" i="14"/>
  <c r="AB21" i="14"/>
  <c r="I34" i="14"/>
  <c r="K34" i="14"/>
  <c r="AB30" i="14"/>
  <c r="AB34" i="14" s="1"/>
  <c r="M34" i="14"/>
  <c r="N34" i="14"/>
  <c r="O34" i="14"/>
  <c r="P34" i="14"/>
  <c r="AB22" i="14"/>
  <c r="AB15" i="14"/>
  <c r="AB29" i="29" s="1"/>
  <c r="AB17" i="14"/>
  <c r="L34" i="14"/>
  <c r="J24" i="14"/>
  <c r="N24" i="14"/>
  <c r="Z18" i="14"/>
  <c r="Z22" i="14"/>
  <c r="Z19" i="14"/>
  <c r="Z23" i="14"/>
  <c r="AA38" i="14"/>
  <c r="Z11" i="14"/>
  <c r="Z16" i="14"/>
  <c r="Z20" i="14"/>
  <c r="Z38" i="14"/>
  <c r="AA15" i="14"/>
  <c r="AA29" i="29" s="1"/>
  <c r="AA19" i="14"/>
  <c r="AA23" i="14"/>
  <c r="AA39" i="14"/>
  <c r="Z39" i="14"/>
  <c r="AB38" i="14"/>
  <c r="AA16" i="14"/>
  <c r="AA20" i="14"/>
  <c r="AA30" i="14"/>
  <c r="AA11" i="14"/>
  <c r="AA17" i="14"/>
  <c r="AA21" i="14"/>
  <c r="AB11" i="14"/>
  <c r="Z15" i="14"/>
  <c r="Z29" i="29" s="1"/>
  <c r="AA18" i="14"/>
  <c r="AA22" i="14"/>
  <c r="AB35" i="14"/>
  <c r="I24" i="14"/>
  <c r="M24" i="14"/>
  <c r="I12" i="14"/>
  <c r="M25" i="29" l="1"/>
  <c r="M26" i="29"/>
  <c r="J26" i="29"/>
  <c r="J25" i="29"/>
  <c r="I25" i="29"/>
  <c r="I26" i="29"/>
  <c r="N26" i="29"/>
  <c r="N25" i="29"/>
  <c r="I26" i="14"/>
  <c r="I44" i="14" s="1"/>
  <c r="I19" i="29"/>
  <c r="N26" i="14"/>
  <c r="N44" i="14" s="1"/>
  <c r="M26" i="14"/>
  <c r="M44" i="14" s="1"/>
  <c r="Z34" i="14"/>
  <c r="AA34" i="14"/>
  <c r="Z24" i="14" l="1"/>
  <c r="Z12" i="14"/>
  <c r="Z19" i="29" s="1"/>
  <c r="P24" i="14"/>
  <c r="O24" i="14"/>
  <c r="L24" i="14"/>
  <c r="K24" i="14"/>
  <c r="H24" i="14"/>
  <c r="G24" i="14"/>
  <c r="F24" i="14"/>
  <c r="E24" i="14"/>
  <c r="O12" i="14"/>
  <c r="O19" i="29" s="1"/>
  <c r="L12" i="14"/>
  <c r="L19" i="29" s="1"/>
  <c r="K12" i="14"/>
  <c r="K19" i="29" s="1"/>
  <c r="J12" i="14"/>
  <c r="H12" i="14"/>
  <c r="G12" i="14"/>
  <c r="F12" i="14"/>
  <c r="E12" i="14"/>
  <c r="L26" i="29" l="1"/>
  <c r="L25" i="29"/>
  <c r="H26" i="29"/>
  <c r="H25" i="29"/>
  <c r="O26" i="29"/>
  <c r="O25" i="29"/>
  <c r="G26" i="29"/>
  <c r="G25" i="29"/>
  <c r="K26" i="29"/>
  <c r="K25" i="29"/>
  <c r="P25" i="29"/>
  <c r="P26" i="29"/>
  <c r="E25" i="29"/>
  <c r="E26" i="29"/>
  <c r="F26" i="29"/>
  <c r="F25" i="29"/>
  <c r="Z25" i="29"/>
  <c r="Z26" i="29"/>
  <c r="G26" i="14"/>
  <c r="G44" i="14" s="1"/>
  <c r="G19" i="29"/>
  <c r="H26" i="14"/>
  <c r="H44" i="14" s="1"/>
  <c r="H19" i="29"/>
  <c r="E26" i="14"/>
  <c r="E44" i="14" s="1"/>
  <c r="E19" i="29"/>
  <c r="J26" i="14"/>
  <c r="J44" i="14" s="1"/>
  <c r="J19" i="29"/>
  <c r="F26" i="14"/>
  <c r="F44" i="14" s="1"/>
  <c r="F19" i="29"/>
  <c r="K26" i="14"/>
  <c r="K44" i="14" s="1"/>
  <c r="L26" i="14"/>
  <c r="L44" i="14" s="1"/>
  <c r="O26" i="14"/>
  <c r="O44" i="14" s="1"/>
  <c r="Z26" i="14"/>
  <c r="Z44" i="14" s="1"/>
  <c r="M37" i="14"/>
  <c r="M41" i="14" s="1"/>
  <c r="M42" i="14" s="1"/>
  <c r="M45" i="14"/>
  <c r="M27" i="14"/>
  <c r="F27" i="14" l="1"/>
  <c r="G27" i="14"/>
  <c r="H37" i="14"/>
  <c r="H41" i="14" s="1"/>
  <c r="H42" i="14" s="1"/>
  <c r="K27" i="14"/>
  <c r="E27" i="14"/>
  <c r="L37" i="14"/>
  <c r="L41" i="14" s="1"/>
  <c r="L42" i="14" s="1"/>
  <c r="J27" i="14"/>
  <c r="O27" i="14"/>
  <c r="Z27" i="14"/>
  <c r="F37" i="14"/>
  <c r="F41" i="14" s="1"/>
  <c r="F42" i="14" s="1"/>
  <c r="F45" i="14"/>
  <c r="Z37" i="14"/>
  <c r="Z41" i="14" s="1"/>
  <c r="Z42" i="14" s="1"/>
  <c r="G45" i="14"/>
  <c r="N37" i="14"/>
  <c r="N41" i="14" s="1"/>
  <c r="N42" i="14" s="1"/>
  <c r="N45" i="14"/>
  <c r="H27" i="14"/>
  <c r="I37" i="14"/>
  <c r="I41" i="14" s="1"/>
  <c r="I42" i="14" s="1"/>
  <c r="I45" i="14"/>
  <c r="J37" i="14"/>
  <c r="J41" i="14" s="1"/>
  <c r="J42" i="14" s="1"/>
  <c r="J45" i="14"/>
  <c r="O37" i="14"/>
  <c r="O41" i="14" s="1"/>
  <c r="O42" i="14" s="1"/>
  <c r="O45" i="14"/>
  <c r="L27" i="14"/>
  <c r="L45" i="14"/>
  <c r="K37" i="14"/>
  <c r="K41" i="14" s="1"/>
  <c r="K42" i="14" s="1"/>
  <c r="K45" i="14"/>
  <c r="Z45" i="14"/>
  <c r="H45" i="14"/>
  <c r="N27" i="14"/>
  <c r="I27" i="14"/>
  <c r="G37" i="14"/>
  <c r="G41" i="14" s="1"/>
  <c r="G42" i="14" s="1"/>
  <c r="E37" i="14"/>
  <c r="E41" i="14" s="1"/>
  <c r="E42" i="14" s="1"/>
  <c r="E45" i="14"/>
  <c r="AA12" i="14" l="1"/>
  <c r="AA19" i="29" s="1"/>
  <c r="AA24" i="14"/>
  <c r="AA26" i="29" l="1"/>
  <c r="AA25" i="29"/>
  <c r="AA26" i="14"/>
  <c r="AA44" i="14" s="1"/>
  <c r="AA27" i="14" l="1"/>
  <c r="AA45" i="14"/>
  <c r="AA37" i="14"/>
  <c r="AA41" i="14" s="1"/>
  <c r="AA42" i="14" s="1"/>
  <c r="AB24" i="14" l="1"/>
  <c r="AB26" i="29" l="1"/>
  <c r="AB25" i="29"/>
  <c r="AB12" i="14"/>
  <c r="P26" i="14" l="1"/>
  <c r="P44" i="14" s="1"/>
  <c r="P45" i="14" s="1"/>
  <c r="P19" i="29"/>
  <c r="AB26" i="14"/>
  <c r="AB44" i="14" s="1"/>
  <c r="AB45" i="14" s="1"/>
  <c r="AB19" i="29"/>
  <c r="AB37" i="14" l="1"/>
  <c r="AB41" i="14" s="1"/>
  <c r="AB42" i="14" s="1"/>
  <c r="AB27" i="14"/>
  <c r="P27" i="14"/>
  <c r="P37" i="14"/>
  <c r="P41" i="14" s="1"/>
  <c r="P42" i="14" s="1"/>
</calcChain>
</file>

<file path=xl/sharedStrings.xml><?xml version="1.0" encoding="utf-8"?>
<sst xmlns="http://schemas.openxmlformats.org/spreadsheetml/2006/main" count="1096" uniqueCount="649">
  <si>
    <t xml:space="preserve"> (R$ 000)</t>
  </si>
  <si>
    <t xml:space="preserve">Combustível de aviação </t>
  </si>
  <si>
    <t xml:space="preserve">Tarifas aeroportuárias </t>
  </si>
  <si>
    <t xml:space="preserve">Comerciais e publicidade </t>
  </si>
  <si>
    <t xml:space="preserve">Material de manutenção e reparo </t>
  </si>
  <si>
    <t xml:space="preserve">Depreciação e amortização </t>
  </si>
  <si>
    <t>Outras receitas</t>
  </si>
  <si>
    <t>Margem EBIT</t>
  </si>
  <si>
    <t>Resultado Financeiro</t>
  </si>
  <si>
    <t xml:space="preserve">Receita financeira </t>
  </si>
  <si>
    <t xml:space="preserve">Despesas financeiras </t>
  </si>
  <si>
    <t xml:space="preserve">Instrumentos financeiros derivativos </t>
  </si>
  <si>
    <r>
      <t>Variações monetárias e cambiais, líquida</t>
    </r>
    <r>
      <rPr>
        <sz val="8"/>
        <rFont val="Arial"/>
        <family val="2"/>
      </rPr>
      <t xml:space="preserve"> </t>
    </r>
  </si>
  <si>
    <t>Imposto de renda e contribuição social</t>
  </si>
  <si>
    <t xml:space="preserve">Imposto de renda e contribuição social diferidos </t>
  </si>
  <si>
    <t>Margem líquida</t>
  </si>
  <si>
    <t xml:space="preserve">Receitas de transporte de passageiros (em milhões de reais) </t>
  </si>
  <si>
    <t xml:space="preserve">Assento-quilômetro oferecido (ASKs) (milhões) </t>
  </si>
  <si>
    <t xml:space="preserve">Taxa de ocupação (%) </t>
  </si>
  <si>
    <t xml:space="preserve">Número de decolagens </t>
  </si>
  <si>
    <t xml:space="preserve">Horas-bloco </t>
  </si>
  <si>
    <t xml:space="preserve">Tarifa média (em reais) </t>
  </si>
  <si>
    <t xml:space="preserve">Etapa média (em Km) </t>
  </si>
  <si>
    <t>Dados Operacionais</t>
  </si>
  <si>
    <t>EBITDAR</t>
  </si>
  <si>
    <t>2014</t>
  </si>
  <si>
    <t>Margem EBITDAR</t>
  </si>
  <si>
    <t>2015</t>
  </si>
  <si>
    <t>Resultado de transações relacionadas, net</t>
  </si>
  <si>
    <t>2016</t>
  </si>
  <si>
    <t>Transporte de passageiros</t>
  </si>
  <si>
    <t>Total receita líquida</t>
  </si>
  <si>
    <t>Receita líquida</t>
  </si>
  <si>
    <t xml:space="preserve">Custos dos serviços prestados </t>
  </si>
  <si>
    <t>Salários e benefícios</t>
  </si>
  <si>
    <t>Arrendamento mercantil de aeronaves e outros</t>
  </si>
  <si>
    <t>Prestação de serviços de tráfego</t>
  </si>
  <si>
    <t>Outras despesas operacionais, líquidas</t>
  </si>
  <si>
    <t>Total custos dos serviços prestados</t>
  </si>
  <si>
    <t>Prejuízo líquido do exercício</t>
  </si>
  <si>
    <t>Lucro (prejuízo) antes do IR e contribuição social</t>
  </si>
  <si>
    <t>Lucro / (prejuízo) operacional</t>
  </si>
  <si>
    <t>1T14</t>
  </si>
  <si>
    <t>2T14</t>
  </si>
  <si>
    <t>DRE</t>
  </si>
  <si>
    <t>Receita de passageiros por ASK (centavos) (PRASK)</t>
  </si>
  <si>
    <t>Receita operacional por ASK (centavos) (RASK)</t>
  </si>
  <si>
    <t>CASK (centavos)</t>
  </si>
  <si>
    <t>CASK ex-fuel (centavos)</t>
  </si>
  <si>
    <t>Aeronaves operacionais final do período</t>
  </si>
  <si>
    <t>Preço médio / litro</t>
  </si>
  <si>
    <t>Combustível de aviação  (milhares litros)</t>
  </si>
  <si>
    <t>Doméstico</t>
  </si>
  <si>
    <t>Internacional</t>
  </si>
  <si>
    <t>Passageiros pagantes transportados por quilômetros voados (RPK) (milhões)</t>
  </si>
  <si>
    <t>Balanço</t>
  </si>
  <si>
    <t>Ativo</t>
  </si>
  <si>
    <t>Circulante</t>
  </si>
  <si>
    <t>Caixa e equivalentes de caixa</t>
  </si>
  <si>
    <t>Aplicações financeiras</t>
  </si>
  <si>
    <t>Aplicações financeiras vinculadas</t>
  </si>
  <si>
    <t>Contas a receber, líquido</t>
  </si>
  <si>
    <t>Estoques</t>
  </si>
  <si>
    <t>Tributos a recuperar</t>
  </si>
  <si>
    <t>Instrumentos financeiros derivativos</t>
  </si>
  <si>
    <t>Despesas antecipadas</t>
  </si>
  <si>
    <t>Outros ativos</t>
  </si>
  <si>
    <t>Ativo não circulante</t>
  </si>
  <si>
    <t>Partes relacionadas</t>
  </si>
  <si>
    <t>Aplicações financeiras de longo prazo</t>
  </si>
  <si>
    <t>Depósitos em garantia e reservas de manutenção</t>
  </si>
  <si>
    <t>Imobilizado</t>
  </si>
  <si>
    <t>Intangível</t>
  </si>
  <si>
    <t>Passivo</t>
  </si>
  <si>
    <t>Passivo circulante</t>
  </si>
  <si>
    <t>Empréstimos e financiamentos</t>
  </si>
  <si>
    <t>Fornecedores</t>
  </si>
  <si>
    <t>Transportes a executar</t>
  </si>
  <si>
    <t>Salários, provisões e encargos sociais</t>
  </si>
  <si>
    <t>Prêmios de seguros a pagar</t>
  </si>
  <si>
    <t>Tributos a recolher</t>
  </si>
  <si>
    <t>Programa de recuperação fiscal</t>
  </si>
  <si>
    <t>Passivos financeiros a valor justo por meio do resultado</t>
  </si>
  <si>
    <t>Outros passivos circulantes</t>
  </si>
  <si>
    <t>Não circulante</t>
  </si>
  <si>
    <t>Imposto de renda e contribuição social diferidos</t>
  </si>
  <si>
    <t>Provisões para riscos tributários, cíveis e trabalhistas</t>
  </si>
  <si>
    <t xml:space="preserve">Provisão para devolução de aeronaves e motores </t>
  </si>
  <si>
    <t>Outros passivos não circulantes</t>
  </si>
  <si>
    <t>Patrimônio líquido</t>
  </si>
  <si>
    <t>Capital social</t>
  </si>
  <si>
    <t>Reserva de capital</t>
  </si>
  <si>
    <t>Outros resultados abrangentes</t>
  </si>
  <si>
    <t>Prejuízo acumulado</t>
  </si>
  <si>
    <t>Funcionários</t>
  </si>
  <si>
    <t>Partes Relacionadas</t>
  </si>
  <si>
    <t xml:space="preserve"> (R$000)</t>
  </si>
  <si>
    <t>Ações em tesouraria</t>
  </si>
  <si>
    <t>1T18</t>
  </si>
  <si>
    <t>¹ Ajustado pelas novas normas contábeis, incluindo o IFRS 15, que acarreta em um novo padrão de reconhecimento de receita.</t>
  </si>
  <si>
    <t>2017¹</t>
  </si>
  <si>
    <t>2T18</t>
  </si>
  <si>
    <t>Ativos disponíveis para a venda</t>
  </si>
  <si>
    <r>
      <t>2T18</t>
    </r>
    <r>
      <rPr>
        <b/>
        <vertAlign val="superscript"/>
        <sz val="10"/>
        <color theme="0"/>
        <rFont val="Arial"/>
        <family val="2"/>
      </rPr>
      <t>2</t>
    </r>
  </si>
  <si>
    <t>3T18</t>
  </si>
  <si>
    <t>4T18</t>
  </si>
  <si>
    <t>Fornecedores risco sacado</t>
  </si>
  <si>
    <t>2018²</t>
  </si>
  <si>
    <t>EBITDA</t>
  </si>
  <si>
    <t>Margem EBITDA</t>
  </si>
  <si>
    <t>Subarrendamento de aeronaves a receber</t>
  </si>
  <si>
    <t>Direito de uso - arrendamentos</t>
  </si>
  <si>
    <t>Direito de uso - manutenção de aeronaves</t>
  </si>
  <si>
    <t>2T18¹</t>
  </si>
  <si>
    <t>2018¹</t>
  </si>
  <si>
    <t>Passageiros (milhares)</t>
  </si>
  <si>
    <t>Impostos a recuperar</t>
  </si>
  <si>
    <t>Provisões</t>
  </si>
  <si>
    <t>2017</t>
  </si>
  <si>
    <t>1T18¹</t>
  </si>
  <si>
    <t>3T18¹</t>
  </si>
  <si>
    <t>4T18¹</t>
  </si>
  <si>
    <t>1T19²</t>
  </si>
  <si>
    <t>2T19²</t>
  </si>
  <si>
    <t>3T19²</t>
  </si>
  <si>
    <t>4T19²</t>
  </si>
  <si>
    <t>2019²</t>
  </si>
  <si>
    <t>¹ 2018 ajustado por itens não recorrentes relacionados com a perda na venda de aeronaves de R$226,3 milhões.</t>
  </si>
  <si>
    <t>² 2019 ajustado por itens não recorrentes de R$3,2 bilhões, principalmente devido ao impairment associado ao subarrendamento dos E1s.</t>
  </si>
  <si>
    <t>1T20³</t>
  </si>
  <si>
    <t>Impostos de renda diferido</t>
  </si>
  <si>
    <t xml:space="preserve">Yield por passageiro/quilômetro (centavos) </t>
  </si>
  <si>
    <t>Meio Ambiente</t>
  </si>
  <si>
    <t>Combustível</t>
  </si>
  <si>
    <t>Combustível consumido por ASK (Kg / ASK, milhares)</t>
  </si>
  <si>
    <t>Combustível consumido (GJ x 1000)</t>
  </si>
  <si>
    <t>Frota</t>
  </si>
  <si>
    <t>Relações Trabalhistas</t>
  </si>
  <si>
    <t>% de Rotatividade mensal de funcionários</t>
  </si>
  <si>
    <t>% de funcionários cobertos por acordos de negociação coletiva</t>
  </si>
  <si>
    <t>Governança</t>
  </si>
  <si>
    <t>Administração</t>
  </si>
  <si>
    <t>% de Conselheiros Independentes</t>
  </si>
  <si>
    <t>% de Participação de mulheres no conselho de administração</t>
  </si>
  <si>
    <t>Idade média dos membros do Conselho de Administração</t>
  </si>
  <si>
    <t xml:space="preserve">% de Frequência da diretoria em reuniões </t>
  </si>
  <si>
    <t>Tamanho do Conselho de Administração</t>
  </si>
  <si>
    <t>% de Participação de mulheres em cargo de gestão</t>
  </si>
  <si>
    <t>2T20⁴</t>
  </si>
  <si>
    <t>Aeronaves operacionais de passageiros no final do período</t>
  </si>
  <si>
    <t>Reembolso a clientes</t>
  </si>
  <si>
    <t>Accounts payable</t>
  </si>
  <si>
    <t>Adiantamentos para aumento de capital</t>
  </si>
  <si>
    <t>⁴ Ajustado para eventos não recorrentes de R$203,6milhões no 2T20 registrados em outras despesas, composto por indenizações, custos de acomodação de passageiros e taxas de consultoria, resultantes da crise de COVID-19.</t>
  </si>
  <si>
    <t xml:space="preserve">Voluntários </t>
  </si>
  <si>
    <t>4T21⁹</t>
  </si>
  <si>
    <t>4T21</t>
  </si>
  <si>
    <t>Income statement</t>
  </si>
  <si>
    <t xml:space="preserve">Operating revenue </t>
  </si>
  <si>
    <t>Passenger revenue</t>
  </si>
  <si>
    <t>Other revenue</t>
  </si>
  <si>
    <t xml:space="preserve">Total Operating revenue </t>
  </si>
  <si>
    <t>Operating expenses</t>
  </si>
  <si>
    <t>Aircraft fuel</t>
  </si>
  <si>
    <t>Salaries, wages and benefits</t>
  </si>
  <si>
    <t>Aircraft and other rent</t>
  </si>
  <si>
    <t>Landing fees</t>
  </si>
  <si>
    <t>Traffic and customer servicing</t>
  </si>
  <si>
    <t>Sales and marketing</t>
  </si>
  <si>
    <t>Comerciais e marketing</t>
  </si>
  <si>
    <t>Maintenance materials and repairs</t>
  </si>
  <si>
    <t>Depreciation and amortization</t>
  </si>
  <si>
    <t>Other operating expenses</t>
  </si>
  <si>
    <t>Total Operating expenses</t>
  </si>
  <si>
    <t>Income (loss) for the period</t>
  </si>
  <si>
    <t xml:space="preserve">EBIT Margin </t>
  </si>
  <si>
    <t xml:space="preserve">Financial result </t>
  </si>
  <si>
    <t xml:space="preserve">Financial income </t>
  </si>
  <si>
    <t xml:space="preserve">Financial expense </t>
  </si>
  <si>
    <t xml:space="preserve">Derivative financial instruments </t>
  </si>
  <si>
    <t xml:space="preserve">Foreign currency exchange, net </t>
  </si>
  <si>
    <t>Related parties result</t>
  </si>
  <si>
    <t>Loss before income tax</t>
  </si>
  <si>
    <t>Income tax and social contribution</t>
  </si>
  <si>
    <t>Deferred income tax and social contribution</t>
  </si>
  <si>
    <t>Net Margin</t>
  </si>
  <si>
    <t>¹ 2018 adjusted for non-recurring items related to aircraft sale losses totaling R$226.3 million.</t>
  </si>
  <si>
    <t xml:space="preserve">² 2019 adjusted for non-recurring items totaling R$3.2 billion mostly due to an impairment charge associated with the sublease of E1s. </t>
  </si>
  <si>
    <t xml:space="preserve">³ Adjusted for non-recurring items totaling R$14.8 million in 1Q20. </t>
  </si>
  <si>
    <t>⁴ Adjusted for non-recurring items totaling R$203.6 million in 2Q20 recorded under other expenses consisting of severance payments, passenger accommodation costs, and consulting fees, resulting from the COVID-19 crisis.</t>
  </si>
  <si>
    <t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t>
  </si>
  <si>
    <t>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t>
  </si>
  <si>
    <t>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t>
  </si>
  <si>
    <t>Português</t>
  </si>
  <si>
    <r>
      <t>3T20</t>
    </r>
    <r>
      <rPr>
        <b/>
        <sz val="10"/>
        <color theme="0"/>
        <rFont val="Calibri"/>
        <family val="2"/>
      </rPr>
      <t>⁵</t>
    </r>
  </si>
  <si>
    <r>
      <t>4T20</t>
    </r>
    <r>
      <rPr>
        <b/>
        <sz val="10"/>
        <color theme="0"/>
        <rFont val="Calibri"/>
        <family val="2"/>
      </rPr>
      <t>⁶</t>
    </r>
  </si>
  <si>
    <r>
      <t>1T21</t>
    </r>
    <r>
      <rPr>
        <b/>
        <sz val="10"/>
        <color theme="0"/>
        <rFont val="Calibri"/>
        <family val="2"/>
      </rPr>
      <t>⁸</t>
    </r>
  </si>
  <si>
    <r>
      <t>2T21</t>
    </r>
    <r>
      <rPr>
        <b/>
        <sz val="10"/>
        <color theme="0"/>
        <rFont val="Calibri"/>
        <family val="2"/>
      </rPr>
      <t>⁹</t>
    </r>
  </si>
  <si>
    <r>
      <t>3T21¹</t>
    </r>
    <r>
      <rPr>
        <b/>
        <sz val="10"/>
        <color theme="0"/>
        <rFont val="Calibri"/>
        <family val="2"/>
      </rPr>
      <t>⁰</t>
    </r>
  </si>
  <si>
    <t>+55 11 4831 2880</t>
  </si>
  <si>
    <t>invest@voeazul.com.br</t>
  </si>
  <si>
    <t>IFRS 16</t>
  </si>
  <si>
    <t>2014 - 2018 IAS 17</t>
  </si>
  <si>
    <t>Balance Sheet</t>
  </si>
  <si>
    <t>Assets</t>
  </si>
  <si>
    <t>Current assets</t>
  </si>
  <si>
    <t xml:space="preserve">  Cash and cash equivalents </t>
  </si>
  <si>
    <t xml:space="preserve">  Short-term investments </t>
  </si>
  <si>
    <t xml:space="preserve">  Restricted investments </t>
  </si>
  <si>
    <t xml:space="preserve">  Trade and other receivables </t>
  </si>
  <si>
    <t>Sublease receivables</t>
  </si>
  <si>
    <t xml:space="preserve">  Inventories </t>
  </si>
  <si>
    <t xml:space="preserve">  Security deposits and maintenance reserves</t>
  </si>
  <si>
    <t xml:space="preserve">  Assets held for sale</t>
  </si>
  <si>
    <t xml:space="preserve">  Taxes recoverable</t>
  </si>
  <si>
    <t xml:space="preserve">  Derivative financial instruments</t>
  </si>
  <si>
    <t xml:space="preserve">  Prepaid expenses</t>
  </si>
  <si>
    <t xml:space="preserve">  Other current assets</t>
  </si>
  <si>
    <t>Non-current assets</t>
  </si>
  <si>
    <t xml:space="preserve">  Long-term investments</t>
  </si>
  <si>
    <t xml:space="preserve">  Security deposits and maintenance reserves </t>
  </si>
  <si>
    <t xml:space="preserve">  Prepaid expenses </t>
  </si>
  <si>
    <t xml:space="preserve">  Deferred income taxes</t>
  </si>
  <si>
    <t xml:space="preserve">  Other non-current assets</t>
  </si>
  <si>
    <t>Right of use assets - leased aircraft and other assets</t>
  </si>
  <si>
    <t>Right of use assets - maintenance of leased aircraft</t>
  </si>
  <si>
    <t xml:space="preserve">  Property and equipment </t>
  </si>
  <si>
    <t xml:space="preserve">  Intangible assets </t>
  </si>
  <si>
    <t>Liabilities and equity</t>
  </si>
  <si>
    <t>Current liabilities</t>
  </si>
  <si>
    <t xml:space="preserve">  Loans and financing</t>
  </si>
  <si>
    <t xml:space="preserve">  Accounts payable</t>
  </si>
  <si>
    <t xml:space="preserve">  Air traffic liability </t>
  </si>
  <si>
    <t xml:space="preserve">  Salaries, wages and benefits </t>
  </si>
  <si>
    <t xml:space="preserve">  Insurance premiums payable</t>
  </si>
  <si>
    <t xml:space="preserve">  Taxes payable</t>
  </si>
  <si>
    <t xml:space="preserve">  Federal tax installment payment program</t>
  </si>
  <si>
    <t xml:space="preserve">  Reimbursement to clients</t>
  </si>
  <si>
    <t xml:space="preserve">  Provisions</t>
  </si>
  <si>
    <t xml:space="preserve">  Other current liabilities</t>
  </si>
  <si>
    <t>Non-current liabilities</t>
  </si>
  <si>
    <t>Loans and financing</t>
  </si>
  <si>
    <t>Reimbursement to clients</t>
  </si>
  <si>
    <t>Derivative financial instruments</t>
  </si>
  <si>
    <t>Deferred income taxes</t>
  </si>
  <si>
    <t>Federal tax installment payment program</t>
  </si>
  <si>
    <t>Provision</t>
  </si>
  <si>
    <t>Other non-current liabilities</t>
  </si>
  <si>
    <t>Equity</t>
  </si>
  <si>
    <t xml:space="preserve"> Issued capital </t>
  </si>
  <si>
    <t>Advance for future capital increase</t>
  </si>
  <si>
    <t xml:space="preserve"> Capital reserve </t>
  </si>
  <si>
    <t xml:space="preserve"> Treasury shares</t>
  </si>
  <si>
    <t xml:space="preserve"> Accumulated other comprehensive income (loss) </t>
  </si>
  <si>
    <t xml:space="preserve"> Accumulated losses</t>
  </si>
  <si>
    <t>Operating Data</t>
  </si>
  <si>
    <t xml:space="preserve">Passenger revenue (in R$ millions) </t>
  </si>
  <si>
    <t xml:space="preserve">Operating passenger aircraft at end of period </t>
  </si>
  <si>
    <t xml:space="preserve">Available seat kilometers (ASKs) (millions) </t>
  </si>
  <si>
    <t>Domestic</t>
  </si>
  <si>
    <t>International</t>
  </si>
  <si>
    <t>Revenue passenger kilometers (RPKs) (million)</t>
  </si>
  <si>
    <t xml:space="preserve">Load Factor (%) </t>
  </si>
  <si>
    <t xml:space="preserve">Passenger revenue per ASK (real cents) (PRASK) </t>
  </si>
  <si>
    <t xml:space="preserve">Operating revenue per ASK (real cents) (RASK) </t>
  </si>
  <si>
    <t>Yield (real cents)</t>
  </si>
  <si>
    <t>Departures total</t>
  </si>
  <si>
    <t>Block Hours</t>
  </si>
  <si>
    <t>Average fare (R$)</t>
  </si>
  <si>
    <t>Stage Length (KM)</t>
  </si>
  <si>
    <t>CASK (real cents)</t>
  </si>
  <si>
    <t>CASK ex-fuel (real cents)</t>
  </si>
  <si>
    <t>Full time Employees</t>
  </si>
  <si>
    <t>Fuel liters consumed (thousands)</t>
  </si>
  <si>
    <t>Average fuel cost per liter</t>
  </si>
  <si>
    <t>Passengers Total (thousands)</t>
  </si>
  <si>
    <t>Environmental</t>
  </si>
  <si>
    <t>Fuel</t>
  </si>
  <si>
    <t>Total fuel consumed per ASK (GJ / ASK, million)</t>
  </si>
  <si>
    <t>Total fuel consumed (GJ x 1000)</t>
  </si>
  <si>
    <t>Fleet</t>
  </si>
  <si>
    <t>Labor Relations</t>
  </si>
  <si>
    <t>Employee monthly turnover (%)</t>
  </si>
  <si>
    <t xml:space="preserve">% of employee covered under collective bargaining agreements </t>
  </si>
  <si>
    <t>Volunteers</t>
  </si>
  <si>
    <t>Governance</t>
  </si>
  <si>
    <t>Management</t>
  </si>
  <si>
    <t>Independent directors (%)</t>
  </si>
  <si>
    <t>Percent of board members that are women</t>
  </si>
  <si>
    <t>Board of directors average age</t>
  </si>
  <si>
    <t>Director meeting attendance (%)</t>
  </si>
  <si>
    <t>Board size</t>
  </si>
  <si>
    <t>Participation of woman in leadership positions (%)</t>
  </si>
  <si>
    <t xml:space="preserve">Variações monetárias e cambiais, líquida </t>
  </si>
  <si>
    <t>2 Ajustado para efeitos não-recorrentes totalizando R$283,3 milhoes detalhados no release de resultados do 2T18</t>
  </si>
  <si>
    <t>EBITDAR Margin</t>
  </si>
  <si>
    <t>¹ Adjusted for new accounting standards, including the new revenue recognition standard, IFRS 15.</t>
  </si>
  <si>
    <t>2 Adjusted for non-recurring items totalling R$283.3 million. For more information, please refer to Azul's 2Q18 earnings release.</t>
  </si>
  <si>
    <t>Balance sheet</t>
  </si>
  <si>
    <t xml:space="preserve">  Related Parties</t>
  </si>
  <si>
    <t xml:space="preserve">  Related parties</t>
  </si>
  <si>
    <t xml:space="preserve">  Accounts payable - forfaiting</t>
  </si>
  <si>
    <t xml:space="preserve">  Financial liabilities at fair value through profit and loss</t>
  </si>
  <si>
    <t xml:space="preserve"> Loans and financing</t>
  </si>
  <si>
    <t xml:space="preserve"> Derivative financial instruments</t>
  </si>
  <si>
    <t xml:space="preserve"> Deferred income taxes</t>
  </si>
  <si>
    <t xml:space="preserve"> Federal tax installment payment program</t>
  </si>
  <si>
    <t xml:space="preserve"> Provision for tax, civil and labor risk</t>
  </si>
  <si>
    <t xml:space="preserve"> Provision for legal claims</t>
  </si>
  <si>
    <t xml:space="preserve">Operating aircraft at end of period </t>
  </si>
  <si>
    <t>Full time employees</t>
  </si>
  <si>
    <t>4T17</t>
  </si>
  <si>
    <t>1T19</t>
  </si>
  <si>
    <t>2T19</t>
  </si>
  <si>
    <t>3T19</t>
  </si>
  <si>
    <t>4T19</t>
  </si>
  <si>
    <t>1T20</t>
  </si>
  <si>
    <t>2T20</t>
  </si>
  <si>
    <t>3T20</t>
  </si>
  <si>
    <t>4T20</t>
  </si>
  <si>
    <t>1T21</t>
  </si>
  <si>
    <t>2T21</t>
  </si>
  <si>
    <t>3T21</t>
  </si>
  <si>
    <r>
      <t>2020</t>
    </r>
    <r>
      <rPr>
        <b/>
        <sz val="10"/>
        <color theme="0"/>
        <rFont val="Calibri"/>
        <family val="2"/>
      </rPr>
      <t>⁷</t>
    </r>
  </si>
  <si>
    <t>1S2018</t>
  </si>
  <si>
    <t>1S2019</t>
  </si>
  <si>
    <t>9M19</t>
  </si>
  <si>
    <t>1S2020</t>
  </si>
  <si>
    <t>9M20</t>
  </si>
  <si>
    <t>1S21</t>
  </si>
  <si>
    <t>9M21</t>
  </si>
  <si>
    <t>3T14</t>
  </si>
  <si>
    <t>4T14</t>
  </si>
  <si>
    <t>1T15</t>
  </si>
  <si>
    <t>2T15</t>
  </si>
  <si>
    <t>3T15</t>
  </si>
  <si>
    <t>4T15</t>
  </si>
  <si>
    <t>1T16</t>
  </si>
  <si>
    <t>2T16</t>
  </si>
  <si>
    <t>3T16</t>
  </si>
  <si>
    <t>4T16</t>
  </si>
  <si>
    <t>1T17¹</t>
  </si>
  <si>
    <t>2T17¹</t>
  </si>
  <si>
    <t>3T17¹</t>
  </si>
  <si>
    <t>4T17¹</t>
  </si>
  <si>
    <t>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t>
  </si>
  <si>
    <t>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t>
  </si>
  <si>
    <t>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t>
  </si>
  <si>
    <t>³ Ajustado para itens não recorrentes totalizando R$14,8 milhões no 1T20.</t>
  </si>
  <si>
    <t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t>
  </si>
  <si>
    <t>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t>
  </si>
  <si>
    <t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t>
  </si>
  <si>
    <t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t>
  </si>
  <si>
    <t>3T21¹⁰</t>
  </si>
  <si>
    <t>4T21¹¹</t>
  </si>
  <si>
    <t xml:space="preserve">¹¹Adjusted for non-recurring items totaling a net gain of R$104.5 million in 4Q21 from the partial reversal of the E1 impairment and other aircraft related items, partially offset by revised non-cash provisions and other expenses. </t>
  </si>
  <si>
    <t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t>
  </si>
  <si>
    <t>English</t>
  </si>
  <si>
    <t>1T22</t>
  </si>
  <si>
    <t>1T22¹²</t>
  </si>
  <si>
    <t>¹²Operating results were adjusted for non-recurring items totaling R$220.5 million in 1Q22.</t>
  </si>
  <si>
    <t>¹²Os resultados operacionais foram ajustados para itens não recorrentes totalizando R$220,5 milhões no 1T22.</t>
  </si>
  <si>
    <t>'</t>
  </si>
  <si>
    <t>Total</t>
  </si>
  <si>
    <t xml:space="preserve">Gênero e Diversidade: </t>
  </si>
  <si>
    <t xml:space="preserve">Gender and Diversity: </t>
  </si>
  <si>
    <t>% Masculino</t>
  </si>
  <si>
    <t>% Male</t>
  </si>
  <si>
    <t>% Feminino</t>
  </si>
  <si>
    <t>% Female</t>
  </si>
  <si>
    <t>Gênero</t>
  </si>
  <si>
    <t>Colaboradores por categoria e gênero</t>
  </si>
  <si>
    <t>Horas de treinamento por categoria</t>
  </si>
  <si>
    <t>Airports</t>
  </si>
  <si>
    <t>Aeroportos</t>
  </si>
  <si>
    <t xml:space="preserve">Homem </t>
  </si>
  <si>
    <t>Mulher</t>
  </si>
  <si>
    <t>null</t>
  </si>
  <si>
    <t>Call Center</t>
  </si>
  <si>
    <t>Flight Attendant</t>
  </si>
  <si>
    <t>Comissários</t>
  </si>
  <si>
    <t>Maintenance</t>
  </si>
  <si>
    <t>Manutenção</t>
  </si>
  <si>
    <t>Pilots</t>
  </si>
  <si>
    <t>Pilotos</t>
  </si>
  <si>
    <t>Other</t>
  </si>
  <si>
    <t>Outros</t>
  </si>
  <si>
    <t>Number of deaths from work-related accidents</t>
  </si>
  <si>
    <t>Número de óbitos em decorrência de acidentes relacionadas ao trabalho</t>
  </si>
  <si>
    <t>Rate of deaths from work-related accidents</t>
  </si>
  <si>
    <t>Taxa de óbitos em decorrência de acidentes relacionadas ao trabalho</t>
  </si>
  <si>
    <t>Number of work-related accidents of high consequence (excluding deaths)</t>
  </si>
  <si>
    <t>Número de acidentes relacionadas ao trabalho de alta consequência (excluindo mortes)</t>
  </si>
  <si>
    <t>Rate of work-related accidents of high consequence (excluding deaths)</t>
  </si>
  <si>
    <t>Taxa de acidentes relacionadas ao trabalho de alta consequência (excluindo mortes)</t>
  </si>
  <si>
    <t>0,29</t>
  </si>
  <si>
    <t>1,20</t>
  </si>
  <si>
    <t>Number of work-related accidents</t>
  </si>
  <si>
    <t>Número de acidentes relacionadas ao trabalho</t>
  </si>
  <si>
    <t>Work-related accident rate (frequency rate) - LTIFR</t>
  </si>
  <si>
    <t>Taxa de acidentes relacionadas ao trabalho (taxa de frequência) - LTIFR</t>
  </si>
  <si>
    <t>1,69</t>
  </si>
  <si>
    <t>5,99</t>
  </si>
  <si>
    <t>Number of hours worked*</t>
  </si>
  <si>
    <t>Número de horas trabalhadas*</t>
  </si>
  <si>
    <t>23.635.425,00</t>
  </si>
  <si>
    <t>20.865.766,88</t>
  </si>
  <si>
    <t>Participação Gênero</t>
  </si>
  <si>
    <t xml:space="preserve"> Participação Faixa Etária (-30 anos)</t>
  </si>
  <si>
    <t>Participação Faixa Etária (30 a 50 anos)</t>
  </si>
  <si>
    <t>Participação Faixa Etária (+ 50 anos)</t>
  </si>
  <si>
    <t>Director</t>
  </si>
  <si>
    <t>Diretor</t>
  </si>
  <si>
    <t>General Manager / Sr</t>
  </si>
  <si>
    <t>Gerente Geral / Sr</t>
  </si>
  <si>
    <t>Manager</t>
  </si>
  <si>
    <t>Gerente</t>
  </si>
  <si>
    <t>Airport Manager</t>
  </si>
  <si>
    <t>Gerente Aeroporto</t>
  </si>
  <si>
    <t>Specialist / Supervisor / Coordinator</t>
  </si>
  <si>
    <t>Especialista/ Supervisor/ Coordenador</t>
  </si>
  <si>
    <t>Senior Analyst</t>
  </si>
  <si>
    <t>Analista Senior</t>
  </si>
  <si>
    <t>Full Analyst</t>
  </si>
  <si>
    <t>Analista Pleno</t>
  </si>
  <si>
    <t>Analyst Jr</t>
  </si>
  <si>
    <t>Analista Jr</t>
  </si>
  <si>
    <t>Auxiliary/Assistant</t>
  </si>
  <si>
    <t>Auxiliar/Assistente</t>
  </si>
  <si>
    <t>Operational</t>
  </si>
  <si>
    <t>Operacional</t>
  </si>
  <si>
    <t>Cargas</t>
  </si>
  <si>
    <t>Airport</t>
  </si>
  <si>
    <t>Aeroporto</t>
  </si>
  <si>
    <t>Flight Attendants</t>
  </si>
  <si>
    <t>Portador de Deficiência</t>
  </si>
  <si>
    <t>General Manager/Sr</t>
  </si>
  <si>
    <t>Gerente Geral/ Sr</t>
  </si>
  <si>
    <t>Specialist/ Supervisor/ Coordinator</t>
  </si>
  <si>
    <t>Analyst Sr</t>
  </si>
  <si>
    <t>Analista Sr</t>
  </si>
  <si>
    <t>Analyst PI</t>
  </si>
  <si>
    <t>Analista PI</t>
  </si>
  <si>
    <t>Auxiliary/ Assistant</t>
  </si>
  <si>
    <t>Auxiliar/ Assistente</t>
  </si>
  <si>
    <t>Assistant</t>
  </si>
  <si>
    <t>Razão 2020</t>
  </si>
  <si>
    <t>Razão 2021</t>
  </si>
  <si>
    <t>Job Category</t>
  </si>
  <si>
    <t>Categoria funcional</t>
  </si>
  <si>
    <t>Razão entre a remuneração de mulheres e homens</t>
  </si>
  <si>
    <t>Salário base</t>
  </si>
  <si>
    <t>Remuneração</t>
  </si>
  <si>
    <t>0,24</t>
  </si>
  <si>
    <t>0,14</t>
  </si>
  <si>
    <t>General Manager/ Sr</t>
  </si>
  <si>
    <t>0,35</t>
  </si>
  <si>
    <t>0,30</t>
  </si>
  <si>
    <t>0,34</t>
  </si>
  <si>
    <t>0,33</t>
  </si>
  <si>
    <t>0,39</t>
  </si>
  <si>
    <t>0,40</t>
  </si>
  <si>
    <t>Total employees hired</t>
  </si>
  <si>
    <t>Total de empregados contratados</t>
  </si>
  <si>
    <t>Positions filled by internal candidates</t>
  </si>
  <si>
    <t>Posições ocupadas por candidatos internos</t>
  </si>
  <si>
    <t>Average cost of hiring</t>
  </si>
  <si>
    <t>Custo médio de contratação</t>
  </si>
  <si>
    <t>R$</t>
  </si>
  <si>
    <t>Gender</t>
  </si>
  <si>
    <t>Employees by category and gender</t>
  </si>
  <si>
    <t>Training hours by category</t>
  </si>
  <si>
    <t>Percentage of Employees by Gender</t>
  </si>
  <si>
    <t>Percentage Age Group (-30 years)</t>
  </si>
  <si>
    <t>Participation Age Group (30 to 50 years)</t>
  </si>
  <si>
    <t>Participation Age Group (+ 50 years)</t>
  </si>
  <si>
    <t>Disabled People</t>
  </si>
  <si>
    <t>Ratio 2020</t>
  </si>
  <si>
    <t>Ratio 2021</t>
  </si>
  <si>
    <t>Black People</t>
  </si>
  <si>
    <t>Negros</t>
  </si>
  <si>
    <t xml:space="preserve">Man </t>
  </si>
  <si>
    <t>Woman</t>
  </si>
  <si>
    <t>Ratio between women's and men's compensation</t>
  </si>
  <si>
    <t>Base Compensation</t>
  </si>
  <si>
    <t>Compensation</t>
  </si>
  <si>
    <t>Média De Horas De Capacitação Por Ano E Por Empregado</t>
  </si>
  <si>
    <t>Average Hours Of Training Per Year And Per Employee</t>
  </si>
  <si>
    <t>Occupational Health And Safety</t>
  </si>
  <si>
    <t>Saúde E Segurança Ocupacional</t>
  </si>
  <si>
    <t>Gender Diversity</t>
  </si>
  <si>
    <t>Diversidade De Gênero</t>
  </si>
  <si>
    <t>Diversity - Other Minority Groups</t>
  </si>
  <si>
    <t>Diversidade - Outros Grupos Minoritários</t>
  </si>
  <si>
    <t>Ratio Between Base Compensation And Compensation Of Men And Women</t>
  </si>
  <si>
    <t>Razão Entre Salário Base E Remuneração De Homens E Mulheres</t>
  </si>
  <si>
    <t xml:space="preserve">Hiring New Employees </t>
  </si>
  <si>
    <t xml:space="preserve">Contratação De Novos Funcionários </t>
  </si>
  <si>
    <t xml:space="preserve">Total And Voluntary Turnover Rates </t>
  </si>
  <si>
    <t xml:space="preserve">Taxas De Rotatividade Total E Voluntária </t>
  </si>
  <si>
    <t>61,0</t>
  </si>
  <si>
    <t>57,0</t>
  </si>
  <si>
    <t>52,8</t>
  </si>
  <si>
    <t>54,4</t>
  </si>
  <si>
    <t>64,0</t>
  </si>
  <si>
    <t>Nps annual</t>
  </si>
  <si>
    <t xml:space="preserve">Nps anual </t>
  </si>
  <si>
    <t>NPS ¹</t>
  </si>
  <si>
    <t>¹ The company did not receive any complaints from regulatory bodies in fiscal 2021</t>
  </si>
  <si>
    <t>¹ A empresa não recebeu nenhuma reclamação de órgãos regulatórios no ano fiscal de 2021</t>
  </si>
  <si>
    <t xml:space="preserve">ton de CO2 eq/RPK </t>
  </si>
  <si>
    <t xml:space="preserve">ton de CO2 eq/ASK </t>
  </si>
  <si>
    <t xml:space="preserve">ton CO2 eq/RPK </t>
  </si>
  <si>
    <t>ton CO2 eq/ASK</t>
  </si>
  <si>
    <t>122,17</t>
  </si>
  <si>
    <t>114,62</t>
  </si>
  <si>
    <t>108,4</t>
  </si>
  <si>
    <t>101,63</t>
  </si>
  <si>
    <t>101,8</t>
  </si>
  <si>
    <t>100,63</t>
  </si>
  <si>
    <t>97,74</t>
  </si>
  <si>
    <t>97,4</t>
  </si>
  <si>
    <t>94,1</t>
  </si>
  <si>
    <t>89,2</t>
  </si>
  <si>
    <t>84,8</t>
  </si>
  <si>
    <t>81,4</t>
  </si>
  <si>
    <t>78,9</t>
  </si>
  <si>
    <t>74,6</t>
  </si>
  <si>
    <t>Difference between men and women employees (%)</t>
  </si>
  <si>
    <t>Diferença entre homens e mulheres empregados (%)</t>
  </si>
  <si>
    <t>Mean gender pay gap</t>
  </si>
  <si>
    <t>Median gender pay gap</t>
  </si>
  <si>
    <t>Mean bonus gap</t>
  </si>
  <si>
    <t>Median bonus gap</t>
  </si>
  <si>
    <t>Diferença média de bônus</t>
  </si>
  <si>
    <t>Diferença mediana do bônus</t>
  </si>
  <si>
    <t>Diferença salarial média entre os gêneros</t>
  </si>
  <si>
    <t>Diferença salarial mediana entre os genêros</t>
  </si>
  <si>
    <t>Greenhouse gas (GHG) emissions intensity ² ³</t>
  </si>
  <si>
    <t>Intensidade de emissões de gases de efeito estufa (GEE) ² ³</t>
  </si>
  <si>
    <t>2024 Target</t>
  </si>
  <si>
    <t>Target 2024</t>
  </si>
  <si>
    <t>Meta 2024</t>
  </si>
  <si>
    <t>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t>
  </si>
  <si>
    <t>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t>
  </si>
  <si>
    <t>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t>
  </si>
  <si>
    <t>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t>
  </si>
  <si>
    <t>Investimento Social e Doações</t>
  </si>
  <si>
    <t>Social Investment and Donations</t>
  </si>
  <si>
    <t>Doações</t>
  </si>
  <si>
    <t>Donations</t>
  </si>
  <si>
    <t>R$3.394.444,02</t>
  </si>
  <si>
    <t>R$ 376.676.00</t>
  </si>
  <si>
    <t>Investimento em Instituições Sociais</t>
  </si>
  <si>
    <t>Investment in Social Institutions</t>
  </si>
  <si>
    <t>Taxa de rotatividade total</t>
  </si>
  <si>
    <t xml:space="preserve">Taxas de rotatividade voluntária </t>
  </si>
  <si>
    <t>Total turnover rate</t>
  </si>
  <si>
    <t>Voluntary turnover rate</t>
  </si>
  <si>
    <t>2T22</t>
  </si>
  <si>
    <t>¹³Financial results adjusted for convertible debentures expenses</t>
  </si>
  <si>
    <t>¹³O resultado financeiro exclui despesas com debêntures conversíveis</t>
  </si>
  <si>
    <t>2T22¹³</t>
  </si>
  <si>
    <t>¹³Operating results were adjusted for non-recurring items</t>
  </si>
  <si>
    <t>¹³Os resultados operacionais foram ajustados para itens não recorrentes</t>
  </si>
  <si>
    <t>3T22</t>
  </si>
  <si>
    <t>3T22¹⁴</t>
  </si>
  <si>
    <t>¹⁴ Operating results were adjusted in 3Q22 for non-recurring items recorded under other expenses netting R$52.6 million.</t>
  </si>
  <si>
    <t xml:space="preserve">¹⁴ Os resultados operacionais foram ajustados no 3T22 para itens não recorrentes registrados em outras despesas líquidas de R$52,6 milhões. </t>
  </si>
  <si>
    <t>4T22</t>
  </si>
  <si>
    <t xml:space="preserve">¹⁵ Operating results were adjusted for non-recurring items totaling a net gain of  R$567.0 million in 4Q22 mainly from the partial reversal of the E1 impairment and other aircraft related items. </t>
  </si>
  <si>
    <t>4T22¹⁵</t>
  </si>
  <si>
    <t>¹⁵ Os resultados operacionais foram ajustados para itens não recorrentes totalizando um ganho líquido de R$567,0 milhões no 4T22, principalmente devido a reversão parcial do impairment do E1 e de outros itens relacionados às aeronaves</t>
  </si>
  <si>
    <t>¹⁶ Os resultados operacionais em 2021 foram ajustados para itens não recorrentes totalizando um ganho líquido de R$7,8 milhões.</t>
  </si>
  <si>
    <t>¹⁶ Operating results in 2021 were adjusted for non-recurring items totaling a net gain of R$7.8 million.</t>
  </si>
  <si>
    <t>¹⁷ Operating results were adjusted for non-recurring items totaling a net gain of R$293.9 million in 2022 from the partial reversal of the impairment loss of E1s and other aircraft related items, partially offset by revised non-cash provisions and other expenses.</t>
  </si>
  <si>
    <t>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t>
  </si>
  <si>
    <t>2021¹⁶</t>
  </si>
  <si>
    <t>2022¹⁷</t>
  </si>
  <si>
    <t>1T23</t>
  </si>
  <si>
    <t>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t>
  </si>
  <si>
    <t>1T23¹⁸</t>
  </si>
  <si>
    <t>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t>
  </si>
  <si>
    <t>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t>
  </si>
  <si>
    <t>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t>
  </si>
  <si>
    <t>2T23¹⁹</t>
  </si>
  <si>
    <t>2T23</t>
  </si>
  <si>
    <t>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t>
  </si>
  <si>
    <t>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t>
  </si>
  <si>
    <t>Instrumentos conversíveis</t>
  </si>
  <si>
    <t>Convertible instruments</t>
  </si>
  <si>
    <t xml:space="preserve">  Convertible instruments</t>
  </si>
  <si>
    <t>3T23²⁰</t>
  </si>
  <si>
    <t>²⁰ Operating results were adjusted for non-recurring items totaling R$290.6 million related to the capital optimization plan in addition to other restructuring-related expenses.</t>
  </si>
  <si>
    <t>3T23</t>
  </si>
  <si>
    <t>Arrendamento</t>
  </si>
  <si>
    <t>Arrendamento - Notes</t>
  </si>
  <si>
    <t>Arrendamento - Equity</t>
  </si>
  <si>
    <t xml:space="preserve">  Leases</t>
  </si>
  <si>
    <t>Lease notes</t>
  </si>
  <si>
    <t>Lease equity</t>
  </si>
  <si>
    <t>2Q22</t>
  </si>
  <si>
    <t>4T23²¹</t>
  </si>
  <si>
    <t>4T23</t>
  </si>
  <si>
    <t>²⁰ Os resultados operacionais foram ajustados para itens não recorrentes totalizando R$290,6 milhões relacionados ao plano de otimização de capital, além de outras despesas relacionadas à reestruturação.</t>
  </si>
  <si>
    <t>2023²²</t>
  </si>
  <si>
    <t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t>
  </si>
  <si>
    <t>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t>
  </si>
  <si>
    <t>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t>
  </si>
  <si>
    <t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t>
  </si>
  <si>
    <t>1T24</t>
  </si>
  <si>
    <t>2T24</t>
  </si>
  <si>
    <t>3T24</t>
  </si>
  <si>
    <t xml:space="preserve">  Lease notes</t>
  </si>
  <si>
    <t xml:space="preserve">  Lease equity</t>
  </si>
  <si>
    <t>Leases</t>
  </si>
  <si>
    <t>4T24</t>
  </si>
  <si>
    <t>4T24²³</t>
  </si>
  <si>
    <t>2024²⁴</t>
  </si>
  <si>
    <t>²³ Operating results were adjusted for non-recurring items totaling R$117.1 million, mainly due to fees related to our capital optimization plan and other accounting adjustments due to the final terms negotiated with lessors and OEMs.</t>
  </si>
  <si>
    <t>²⁴ Operating results were adjusted for non-recurring items totaling R$117.1 million, mainly due to fees related to our capital optimization plan and other accounting adjustments due to the final terms negotiated with lessors and OEMs.</t>
  </si>
  <si>
    <t>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</si>
  <si>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</si>
  <si>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1T25</t>
  </si>
  <si>
    <t>¹ Exclui aeronaves Cessna.</t>
  </si>
  <si>
    <t>¹ Excludes Cessna aircraft.</t>
  </si>
  <si>
    <t>Average age of operating fleet¹</t>
  </si>
  <si>
    <t>Idade média da frota operacional¹</t>
  </si>
  <si>
    <t>1T25²⁵</t>
  </si>
  <si>
    <t>Indicadores Ambientais, Sociais e de Governança</t>
  </si>
  <si>
    <t>ESG Key Indicators</t>
  </si>
  <si>
    <t>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t>
  </si>
  <si>
    <t>²⁵Our operating results were adjusted for non-recurring items totaling R$910.3 million as a positive impact on the financial statements, related to our capital optimization plan and other accounting adjustments due to the final terms negotiated with lessors, OEMs and bondholders.</t>
  </si>
  <si>
    <t>Financial result¹³</t>
  </si>
  <si>
    <t>Resultado Financeiro¹³</t>
  </si>
  <si>
    <t>Airport Fees</t>
  </si>
  <si>
    <t xml:space="preserve"> Airport Fees</t>
  </si>
  <si>
    <t xml:space="preserve"> Tarifas aeroportuárias</t>
  </si>
  <si>
    <t>Tarifas aeroportuárias</t>
  </si>
  <si>
    <t>2T25²⁶</t>
  </si>
  <si>
    <t>Other rent &amp; ACMI</t>
  </si>
  <si>
    <t>Outros aluguéis &amp; ACMI</t>
  </si>
  <si>
    <t>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t>
  </si>
  <si>
    <t>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t>
  </si>
  <si>
    <t>2T25</t>
  </si>
  <si>
    <t>3T25</t>
  </si>
  <si>
    <t>3T25²⁷</t>
  </si>
  <si>
    <t>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t>
  </si>
  <si>
    <t>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</si>
</sst>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3">
    <numFmt numFmtId="6" formatCode="&quot;R$&quot;\ #,##0;[Red]\-&quot;R$&quot;\ #,##0"/>
    <numFmt numFmtId="8" formatCode="&quot;R$&quot;\ #,##0.00;[Red]\-&quot;R$&quot;\ #,##0.00"/>
    <numFmt numFmtId="41" formatCode="_-* #,##0_-;\-* #,##0_-;_-* &quot;-&quot;_-;_-@_-"/>
    <numFmt numFmtId="44" formatCode="_-&quot;R$&quot;\ * #,##0.00_-;\-&quot;R$&quot;\ * #,##0.00_-;_-&quot;R$&quot;\ *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quot;R$&quot;* #,##0.00_-;\-&quot;R$&quot;* #,##0.00_-;_-&quot;R$&quot;* &quot;-&quot;??_-;_-@_-"/>
    <numFmt numFmtId="173" formatCode="_(&quot;R$&quot;* #,##0.00_);_(&quot;R$&quot;* \(#,##0.00\);_(&quot;R$&quot;* &quot;-&quot;??_);_(@_)"/>
    <numFmt numFmtId="174" formatCode="_-* #,##0_-;\-* #,##0_-;_-* &quot;-&quot;??_-;_-@_-"/>
    <numFmt numFmtId="175" formatCode="#,##0\ \ ;\(#,##0\)\ ;\—\ \ \ \ "/>
    <numFmt numFmtId="176" formatCode="_(&quot;R$ &quot;* #,##0.00_);_(&quot;R$ &quot;* \(#,##0.00\);_(&quot;R$ &quot;* &quot;-&quot;??_);_(@_)"/>
    <numFmt numFmtId="177" formatCode="h:mm;@"/>
    <numFmt numFmtId="178" formatCode="_(* #,##0_);_(* \(#,##0\);_(* &quot;-&quot;??_);_(@_)"/>
    <numFmt numFmtId="179" formatCode="0.0000"/>
    <numFmt numFmtId="180" formatCode="General_)"/>
    <numFmt numFmtId="181" formatCode="_ * #,##0.00_)_k_r_ ;_ * \(#,##0.00\)_k_r_ ;_ * &quot;-&quot;??_)_k_r_ ;_ @_ "/>
    <numFmt numFmtId="182" formatCode="0.0\p;\(0.0\)\p"/>
    <numFmt numFmtId="183" formatCode="0.000_)"/>
    <numFmt numFmtId="184" formatCode="&quot;\&quot;#,##0.00;[Red]\-&quot;\&quot;#,##0.00"/>
    <numFmt numFmtId="185" formatCode="#,##0.0_);[Red]\(#,##0.0\)"/>
    <numFmt numFmtId="186" formatCode="#,##0_);[Red]\(#,##0\);"/>
    <numFmt numFmtId="187" formatCode="#,##0.0000_);[Red]\(#,##0.00000\)"/>
    <numFmt numFmtId="188" formatCode="&quot;$&quot;#,##0_);[Red]\(&quot;$&quot;#,##0\);"/>
    <numFmt numFmtId="189" formatCode="0.00_)"/>
    <numFmt numFmtId="190" formatCode=";;;"/>
    <numFmt numFmtId="191" formatCode="0.00000000"/>
    <numFmt numFmtId="192" formatCode="#,##0.00&quot;F&quot;_);\(#,##0.00&quot;F&quot;\)"/>
    <numFmt numFmtId="193" formatCode="0\ 000\ 000\ 000"/>
    <numFmt numFmtId="194" formatCode="_ * #,##0_ ;_ * \-#,##0_ ;_ * &quot;-&quot;_ ;_ @_ "/>
    <numFmt numFmtId="195" formatCode="_ * #,##0.00_ ;_ * \-#,##0.00_ ;_ * &quot;-&quot;??_ ;_ @_ "/>
    <numFmt numFmtId="196" formatCode="\$#,##0\ ;\(\$#,##0\)"/>
    <numFmt numFmtId="197" formatCode="_(&quot;N$&quot;* #,##0_);_(&quot;N$&quot;* \(#,##0\);_(&quot;N$&quot;* &quot;-&quot;_);_(@_)"/>
    <numFmt numFmtId="198" formatCode="_(&quot;N$&quot;* #,##0.00_);_(&quot;N$&quot;* \(#,##0.00\);_(&quot;N$&quot;* &quot;-&quot;??_);_(@_)"/>
    <numFmt numFmtId="199" formatCode="0.000"/>
    <numFmt numFmtId="200" formatCode="0.000000000"/>
    <numFmt numFmtId="201" formatCode="0_)%;[Red]\(0\)%"/>
    <numFmt numFmtId="202" formatCode="0%_);\(0%\)"/>
    <numFmt numFmtId="203" formatCode="0.0\ %;[Red]\(0.0\)%"/>
    <numFmt numFmtId="204" formatCode="0.00\ %;[Red]\(0.00\)%"/>
    <numFmt numFmtId="205" formatCode="%#,#00"/>
    <numFmt numFmtId="206" formatCode="#.##000"/>
    <numFmt numFmtId="207" formatCode="#,##0,_);[Red]\(#,##0,\)"/>
    <numFmt numFmtId="208" formatCode="&quot;£¤&quot;#,##0.00"/>
    <numFmt numFmtId="209" formatCode="&quot;£&quot;#,##0;\-&quot;£&quot;#,##0"/>
    <numFmt numFmtId="210" formatCode="#,##0;\(#,##0\)"/>
    <numFmt numFmtId="211" formatCode="0.0%;\(0.0\)%"/>
    <numFmt numFmtId="212" formatCode="#,"/>
    <numFmt numFmtId="213" formatCode="0000"/>
    <numFmt numFmtId="214" formatCode="00"/>
    <numFmt numFmtId="215" formatCode="000"/>
    <numFmt numFmtId="216" formatCode="_-&quot;£&quot;* #,##0_-;\-&quot;£&quot;* #,##0_-;_-&quot;£&quot;* &quot;-&quot;_-;_-@_-"/>
    <numFmt numFmtId="217" formatCode="_-&quot;£&quot;* #,##0.00_-;\-&quot;£&quot;* #,##0.00_-;_-&quot;£&quot;* &quot;-&quot;??_-;_-@_-"/>
    <numFmt numFmtId="218" formatCode="_-&quot;\&quot;* #,##0_-;&quot;\&quot;\-&quot;\&quot;* #,##0_-;_-&quot;\&quot;* &quot;-&quot;_-;_-@_-"/>
    <numFmt numFmtId="219" formatCode="_-&quot;\&quot;* #,##0.00_-;&quot;\&quot;\-&quot;\&quot;* #,##0.00_-;_-&quot;\&quot;* &quot;-&quot;??_-;_-@_-"/>
    <numFmt numFmtId="220" formatCode="_ &quot;￥&quot;* #,##0_ ;_ &quot;￥&quot;* \-#,##0_ ;_ &quot;￥&quot;* &quot;-&quot;_ ;_ @_ "/>
    <numFmt numFmtId="221" formatCode="_ &quot;￥&quot;* #,##0.00_ ;_ &quot;￥&quot;* \-#,##0.00_ ;_ &quot;￥&quot;* &quot;-&quot;??_ ;_ @_ "/>
    <numFmt numFmtId="222" formatCode="_-* #,##0_-;&quot;\&quot;\-* #,##0_-;_-* &quot;-&quot;_-;_-@_-"/>
    <numFmt numFmtId="223" formatCode="_-* #,##0.00_-;&quot;\&quot;\-* #,##0.00_-;_-* &quot;-&quot;??_-;_-@_-"/>
    <numFmt numFmtId="224" formatCode="0.0%"/>
    <numFmt numFmtId="225" formatCode="_(&quot;$&quot;* #,##0_);_(&quot;$&quot;* \(#,##0\);_(&quot;$&quot;* &quot;-&quot;??_);_(@_)"/>
    <numFmt numFmtId="226" formatCode="#,##0;\-#,##0;&quot;-&quot;"/>
    <numFmt numFmtId="227" formatCode="[$-409]mmm\-yy;@"/>
    <numFmt numFmtId="228" formatCode="&quot;$&quot;#,##0\ ;\(&quot;$&quot;#,##0\)"/>
    <numFmt numFmtId="229" formatCode="_(&quot;$&quot;* #,##0_);_(&quot;$&quot;* \(#,##0\);_(&quot;$&quot;* &quot;-&quot;??_);_(* @_)"/>
    <numFmt numFmtId="230" formatCode="_-* #,##0.0_-;\-* #,##0.0_-;_-* &quot;-&quot;??_-;_-@_-"/>
    <numFmt numFmtId="231" formatCode="_ &quot;?&quot;* #,##0_ ;_ &quot;?&quot;* \-#,##0_ ;_ &quot;?&quot;* &quot;-&quot;_ ;_ @_ "/>
    <numFmt numFmtId="232" formatCode="&quot;Sim&quot;;&quot;Sim&quot;;&quot;Não&quot;"/>
    <numFmt numFmtId="233" formatCode="_(* #,##0.0000_);_(* \(#,##0.0000\);_(* &quot;-&quot;??_);_(@_)"/>
    <numFmt numFmtId="234" formatCode="_-[$R$-416]\ * #,##0.00_-;\-[$R$-416]\ * #,##0.00_-;_-[$R$-416]\ * &quot;-&quot;??_-;_-@_-"/>
    <numFmt numFmtId="235" formatCode="_([$€]* #,##0.00_);_([$€]* \(#,##0.00\);_([$€]* &quot;-&quot;??_);_(@_)"/>
    <numFmt numFmtId="236" formatCode="[$R$-416]\ #,##0.00;[Red]\-[$R$-416]\ #,##0.00"/>
    <numFmt numFmtId="237" formatCode="[$-409]d\-mmm\-yy;@"/>
    <numFmt numFmtId="238" formatCode="[$-416]mmm\-yy;@"/>
    <numFmt numFmtId="239" formatCode="dd\-mmm\-yy"/>
    <numFmt numFmtId="240" formatCode="_(* #,##0.0_);_(* \(#,##0.0\);_(* &quot;-&quot;??_);_(@_)"/>
    <numFmt numFmtId="241" formatCode="0.0"/>
  </numFmts>
  <fonts count="171">
    <font>
      <sz val="11"/>
      <color theme="1"/>
      <name val="Calibri"/>
      <family val="2"/>
      <scheme val="minor"/>
    </font>
    <font>
      <sz val="10"/>
      <color theme="1"/>
      <name val="Arial"/>
      <family val="2"/>
    </font>
    <font>
      <b/>
      <sz val="10"/>
      <name val="Arial"/>
      <family val="2"/>
    </font>
    <font>
      <sz val="10"/>
      <name val="Arial"/>
      <family val="2"/>
    </font>
    <font>
      <b/>
      <sz val="9"/>
      <name val="Arial"/>
      <family val="2"/>
    </font>
    <font>
      <sz val="9"/>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8"/>
      <name val="Calibri"/>
      <family val="2"/>
    </font>
    <font>
      <sz val="11"/>
      <color indexed="8"/>
      <name val="Calibri"/>
      <family val="2"/>
    </font>
    <font>
      <sz val="11"/>
      <name val="Times New Roman"/>
      <family val="1"/>
    </font>
    <font>
      <sz val="11"/>
      <color theme="1"/>
      <name val="Calibri"/>
      <family val="2"/>
    </font>
    <font>
      <sz val="10"/>
      <color indexed="8"/>
      <name val="匠牥晩††††††††††"/>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color rgb="FF000000"/>
      <name val="Arial"/>
      <family val="2"/>
    </font>
    <font>
      <sz val="10"/>
      <name val="Helv"/>
      <charset val="204"/>
    </font>
    <font>
      <sz val="10"/>
      <name val="Helv"/>
    </font>
    <font>
      <sz val="12"/>
      <name val="Times New Roman"/>
      <family val="1"/>
    </font>
    <font>
      <sz val="10"/>
      <name val="Geneva"/>
    </font>
    <font>
      <b/>
      <i/>
      <sz val="10"/>
      <name val="Book Antiqua"/>
      <family val="1"/>
    </font>
    <font>
      <sz val="9"/>
      <color indexed="10"/>
      <name val="Geneva"/>
      <family val="2"/>
    </font>
    <font>
      <sz val="8"/>
      <color indexed="12"/>
      <name val="Helv"/>
    </font>
    <font>
      <sz val="10"/>
      <name val="Geneva"/>
      <family val="2"/>
    </font>
    <font>
      <sz val="10"/>
      <color indexed="11"/>
      <name val="Arial"/>
      <family val="2"/>
    </font>
    <font>
      <sz val="8"/>
      <name val="Geneva"/>
    </font>
    <font>
      <b/>
      <sz val="12"/>
      <name val="Times New Roman"/>
      <family val="1"/>
    </font>
    <font>
      <sz val="8"/>
      <name val="SwitzerlandLight"/>
    </font>
    <font>
      <sz val="7"/>
      <name val="Times New Roman"/>
      <family val="1"/>
    </font>
    <font>
      <b/>
      <sz val="10"/>
      <name val="MS Sans Serif"/>
      <family val="2"/>
    </font>
    <font>
      <b/>
      <sz val="18"/>
      <color indexed="24"/>
      <name val="Arial"/>
      <family val="2"/>
    </font>
    <font>
      <b/>
      <sz val="12"/>
      <color indexed="24"/>
      <name val="Arial"/>
      <family val="2"/>
    </font>
    <font>
      <u/>
      <sz val="10"/>
      <color indexed="12"/>
      <name val="Arial"/>
      <family val="2"/>
    </font>
    <font>
      <b/>
      <sz val="8"/>
      <name val="Arial"/>
      <family val="2"/>
    </font>
    <font>
      <sz val="11"/>
      <name val="Tms Rmn"/>
      <family val="1"/>
    </font>
    <font>
      <sz val="10"/>
      <name val="Tms Rmn"/>
    </font>
    <font>
      <sz val="8"/>
      <name val="Palatino"/>
      <family val="1"/>
    </font>
    <font>
      <sz val="8"/>
      <name val="Times New Roman"/>
      <family val="1"/>
    </font>
    <font>
      <sz val="12"/>
      <name val="Helv"/>
    </font>
    <font>
      <sz val="10"/>
      <name val="BERNHARD"/>
    </font>
    <font>
      <sz val="10"/>
      <name val="MS Serif"/>
      <family val="1"/>
    </font>
    <font>
      <sz val="10"/>
      <color indexed="8"/>
      <name val="Arial"/>
      <family val="2"/>
    </font>
    <font>
      <sz val="7.5"/>
      <color indexed="12"/>
      <name val="Arial"/>
      <family val="2"/>
    </font>
    <font>
      <sz val="10"/>
      <name val="MS Sans Serif"/>
      <family val="2"/>
    </font>
    <font>
      <sz val="1"/>
      <color indexed="8"/>
      <name val="Courier"/>
      <family val="3"/>
    </font>
    <font>
      <b/>
      <sz val="1"/>
      <color indexed="8"/>
      <name val="Courier"/>
      <family val="3"/>
    </font>
    <font>
      <sz val="10"/>
      <color indexed="16"/>
      <name val="MS Serif"/>
      <family val="1"/>
    </font>
    <font>
      <sz val="10"/>
      <name val="Bookman Old Style"/>
      <family val="1"/>
    </font>
    <font>
      <sz val="8"/>
      <name val="Arial"/>
      <family val="2"/>
    </font>
    <font>
      <sz val="7"/>
      <name val="Palatino"/>
      <family val="1"/>
    </font>
    <font>
      <sz val="11"/>
      <name val="Arial"/>
      <family val="2"/>
    </font>
    <font>
      <b/>
      <sz val="12"/>
      <name val="Arial"/>
      <family val="2"/>
    </font>
    <font>
      <u/>
      <sz val="9.35"/>
      <color theme="10"/>
      <name val="Calibri"/>
      <family val="2"/>
    </font>
    <font>
      <u/>
      <sz val="9"/>
      <color indexed="36"/>
      <name val="Arial"/>
      <family val="2"/>
    </font>
    <font>
      <u/>
      <sz val="9"/>
      <color indexed="12"/>
      <name val="Arial"/>
      <family val="2"/>
    </font>
    <font>
      <sz val="10"/>
      <name val="Courier"/>
      <family val="3"/>
    </font>
    <font>
      <sz val="10"/>
      <name val="Tahoma"/>
      <family val="2"/>
    </font>
    <font>
      <sz val="9"/>
      <color indexed="12"/>
      <name val="Helv"/>
    </font>
    <font>
      <sz val="8"/>
      <color indexed="8"/>
      <name val="Helv"/>
    </font>
    <font>
      <sz val="10"/>
      <color indexed="20"/>
      <name val="Times New Roman"/>
      <family val="1"/>
    </font>
    <font>
      <sz val="7"/>
      <name val="Small Fonts"/>
      <family val="2"/>
    </font>
    <font>
      <sz val="9"/>
      <name val="Helv"/>
    </font>
    <font>
      <sz val="19"/>
      <name val="Helv"/>
    </font>
    <font>
      <sz val="8"/>
      <name val="Courier New"/>
      <family val="3"/>
    </font>
    <font>
      <sz val="8"/>
      <name val="Helv"/>
      <charset val="204"/>
    </font>
    <font>
      <sz val="10"/>
      <name val="Times New Roman"/>
      <family val="1"/>
    </font>
    <font>
      <i/>
      <sz val="10"/>
      <name val="MS Sans Serif"/>
      <family val="2"/>
    </font>
    <font>
      <sz val="10"/>
      <color theme="1"/>
      <name val="Calibri"/>
      <family val="2"/>
      <scheme val="minor"/>
    </font>
    <font>
      <b/>
      <sz val="10"/>
      <name val="Arial CE"/>
      <family val="2"/>
      <charset val="238"/>
    </font>
    <font>
      <sz val="8"/>
      <name val="Helv"/>
    </font>
    <font>
      <sz val="10"/>
      <color indexed="10"/>
      <name val="MS Sans Serif"/>
      <family val="2"/>
    </font>
    <font>
      <b/>
      <sz val="8"/>
      <color indexed="62"/>
      <name val="Verdana"/>
      <family val="2"/>
    </font>
    <font>
      <b/>
      <sz val="12"/>
      <color indexed="8"/>
      <name val="Arial"/>
      <family val="2"/>
    </font>
    <font>
      <b/>
      <i/>
      <sz val="12"/>
      <color indexed="8"/>
      <name val="Arial"/>
      <family val="2"/>
    </font>
    <font>
      <b/>
      <sz val="11"/>
      <color indexed="9"/>
      <name val="Arial"/>
      <family val="2"/>
    </font>
    <font>
      <b/>
      <i/>
      <sz val="11"/>
      <color indexed="9"/>
      <name val="Arial"/>
      <family val="2"/>
    </font>
    <font>
      <sz val="12"/>
      <color indexed="8"/>
      <name val="Arial"/>
      <family val="2"/>
    </font>
    <font>
      <b/>
      <sz val="10"/>
      <color indexed="8"/>
      <name val="Arial"/>
      <family val="2"/>
    </font>
    <font>
      <sz val="10"/>
      <color indexed="56"/>
      <name val="Arial"/>
      <family val="2"/>
    </font>
    <font>
      <i/>
      <sz val="12"/>
      <color indexed="8"/>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8"/>
      <name val="Arial Narrow"/>
      <family val="2"/>
    </font>
    <font>
      <b/>
      <sz val="11"/>
      <color indexed="56"/>
      <name val="Arial"/>
      <family val="2"/>
    </font>
    <font>
      <b/>
      <i/>
      <sz val="11"/>
      <color indexed="56"/>
      <name val="Arial"/>
      <family val="2"/>
    </font>
    <font>
      <b/>
      <sz val="11"/>
      <color indexed="18"/>
      <name val="Arial Narrow"/>
      <family val="2"/>
    </font>
    <font>
      <sz val="19"/>
      <color indexed="48"/>
      <name val="Arial"/>
      <family val="2"/>
    </font>
    <font>
      <sz val="12"/>
      <color indexed="14"/>
      <name val="Arial"/>
      <family val="2"/>
    </font>
    <font>
      <sz val="10"/>
      <color indexed="8"/>
      <name val="MS Sans Serif"/>
      <family val="2"/>
    </font>
    <font>
      <b/>
      <sz val="10"/>
      <name val="Tahoma"/>
      <family val="2"/>
    </font>
    <font>
      <b/>
      <sz val="8"/>
      <color indexed="8"/>
      <name val="Helv"/>
    </font>
    <font>
      <b/>
      <sz val="8"/>
      <name val="Times New Roman"/>
      <family val="1"/>
    </font>
    <font>
      <sz val="9"/>
      <name val="Tms Rmn"/>
    </font>
    <font>
      <b/>
      <sz val="10"/>
      <color indexed="10"/>
      <name val="Arial"/>
      <family val="2"/>
    </font>
    <font>
      <b/>
      <sz val="11"/>
      <name val="Times New Roman"/>
      <family val="1"/>
    </font>
    <font>
      <sz val="10"/>
      <color indexed="32"/>
      <name val="Arial"/>
      <family val="2"/>
    </font>
    <font>
      <b/>
      <sz val="10"/>
      <color indexed="10"/>
      <name val="Wingdings"/>
      <charset val="2"/>
    </font>
    <font>
      <sz val="8"/>
      <color indexed="10"/>
      <name val="Arial Narrow"/>
      <family val="2"/>
    </font>
    <font>
      <sz val="10"/>
      <name val="Arial Cyr"/>
      <charset val="204"/>
    </font>
    <font>
      <sz val="10"/>
      <name val="NTHarmonica"/>
    </font>
    <font>
      <sz val="12"/>
      <name val="宋体"/>
      <charset val="134"/>
    </font>
    <font>
      <sz val="12"/>
      <name val="官帕眉"/>
      <charset val="134"/>
    </font>
    <font>
      <sz val="11"/>
      <name val="Book Antiqua"/>
      <family val="1"/>
    </font>
    <font>
      <b/>
      <sz val="9"/>
      <color rgb="FF000000"/>
      <name val="Arial"/>
      <family val="2"/>
    </font>
    <font>
      <b/>
      <sz val="9"/>
      <color theme="1"/>
      <name val="Arial"/>
      <family val="2"/>
    </font>
    <font>
      <sz val="9"/>
      <color theme="1"/>
      <name val="Arial"/>
      <family val="2"/>
    </font>
    <font>
      <i/>
      <sz val="9"/>
      <color rgb="FF000000"/>
      <name val="Arial"/>
      <family val="2"/>
    </font>
    <font>
      <b/>
      <sz val="10"/>
      <color theme="0"/>
      <name val="Arial"/>
      <family val="2"/>
    </font>
    <font>
      <b/>
      <sz val="10"/>
      <color rgb="FF000000"/>
      <name val="Arial"/>
      <family val="2"/>
    </font>
    <font>
      <i/>
      <sz val="8"/>
      <color theme="1"/>
      <name val="Arial"/>
      <family val="2"/>
    </font>
    <font>
      <sz val="10"/>
      <color rgb="FF333333"/>
      <name val="Calibri"/>
      <family val="2"/>
      <scheme val="minor"/>
    </font>
    <font>
      <b/>
      <sz val="9"/>
      <color theme="0"/>
      <name val="Arial"/>
      <family val="2"/>
    </font>
    <font>
      <b/>
      <i/>
      <sz val="16"/>
      <name val="Helv"/>
    </font>
    <font>
      <sz val="13"/>
      <color indexed="8"/>
      <name val="Arial"/>
      <family val="2"/>
    </font>
    <font>
      <sz val="12"/>
      <name val="??"/>
      <charset val="134"/>
    </font>
    <font>
      <sz val="12"/>
      <name val="???"/>
      <charset val="134"/>
    </font>
    <font>
      <sz val="10"/>
      <color indexed="8"/>
      <name val="Calibri"/>
      <family val="2"/>
    </font>
    <font>
      <u/>
      <sz val="9.35"/>
      <color indexed="12"/>
      <name val="Calibri"/>
      <family val="2"/>
    </font>
    <font>
      <sz val="10"/>
      <color indexed="8"/>
      <name val="???††††††††††"/>
    </font>
    <font>
      <sz val="11"/>
      <color indexed="63"/>
      <name val="Calibri"/>
      <family val="2"/>
    </font>
    <font>
      <b/>
      <vertAlign val="superscript"/>
      <sz val="10"/>
      <color theme="0"/>
      <name val="Arial"/>
      <family val="2"/>
    </font>
    <font>
      <b/>
      <sz val="10"/>
      <color theme="1"/>
      <name val="Arial"/>
      <family val="2"/>
    </font>
    <font>
      <sz val="10"/>
      <color rgb="FF000000"/>
      <name val="Arial"/>
      <family val="2"/>
    </font>
    <font>
      <b/>
      <sz val="10"/>
      <color theme="0"/>
      <name val="Calibri"/>
      <family val="2"/>
    </font>
    <font>
      <sz val="10"/>
      <color theme="0"/>
      <name val="Calibri"/>
      <family val="2"/>
      <scheme val="minor"/>
    </font>
    <font>
      <sz val="11"/>
      <color theme="1"/>
      <name val="Arial"/>
      <family val="2"/>
    </font>
    <font>
      <sz val="14"/>
      <color theme="1"/>
      <name val="Arial"/>
      <family val="2"/>
    </font>
    <font>
      <sz val="14"/>
      <color theme="0"/>
      <name val="Arial"/>
      <family val="2"/>
    </font>
    <font>
      <b/>
      <sz val="14"/>
      <color theme="0"/>
      <name val="Arial"/>
      <family val="2"/>
    </font>
    <font>
      <sz val="9"/>
      <color theme="0"/>
      <name val="Arial"/>
      <family val="2"/>
    </font>
    <font>
      <b/>
      <sz val="11"/>
      <color rgb="FFFFFFFF"/>
      <name val="Arial"/>
      <family val="2"/>
    </font>
    <font>
      <b/>
      <sz val="12"/>
      <color rgb="FFFFFFFF"/>
      <name val="Arial"/>
      <family val="2"/>
    </font>
    <font>
      <sz val="12"/>
      <color theme="1"/>
      <name val="Calibri"/>
      <family val="2"/>
      <scheme val="minor"/>
    </font>
    <font>
      <sz val="12"/>
      <color rgb="FF000000"/>
      <name val="Arial"/>
      <family val="2"/>
    </font>
    <font>
      <sz val="10"/>
      <color rgb="FF000000"/>
      <name val="Franklin Gothic Book"/>
      <family val="2"/>
    </font>
    <font>
      <sz val="9"/>
      <color rgb="FF242424"/>
      <name val="Arial"/>
      <family val="2"/>
    </font>
    <font>
      <sz val="11"/>
      <name val="Calibri"/>
      <family val="2"/>
      <scheme val="minor"/>
    </font>
  </fonts>
  <fills count="8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patternFill>
    </fill>
    <fill>
      <patternFill patternType="solid">
        <fgColor indexed="22"/>
        <bgColor indexed="64"/>
      </patternFill>
    </fill>
    <fill>
      <patternFill patternType="gray0625"/>
    </fill>
    <fill>
      <patternFill patternType="solid">
        <fgColor indexed="27"/>
        <bgColor indexed="64"/>
      </patternFill>
    </fill>
    <fill>
      <patternFill patternType="solid">
        <fgColor indexed="26"/>
        <bgColor indexed="64"/>
      </patternFill>
    </fill>
    <fill>
      <patternFill patternType="mediumGray">
        <fgColor indexed="22"/>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9"/>
        <bgColor indexed="19"/>
      </patternFill>
    </fill>
    <fill>
      <patternFill patternType="solid">
        <fgColor theme="4" tint="0.79998168889431442"/>
        <bgColor indexed="64"/>
      </patternFill>
    </fill>
    <fill>
      <patternFill patternType="solid">
        <fgColor rgb="FF376092"/>
        <bgColor indexed="64"/>
      </patternFill>
    </fill>
    <fill>
      <patternFill patternType="solid">
        <fgColor theme="0" tint="-0.14999847407452621"/>
        <bgColor rgb="FFD8D8D8"/>
      </patternFill>
    </fill>
    <fill>
      <patternFill patternType="solid">
        <fgColor theme="0" tint="-0.14999847407452621"/>
        <bgColor indexed="64"/>
      </patternFill>
    </fill>
  </fills>
  <borders count="349">
    <border>
      <left/>
      <right/>
      <top/>
      <bottom/>
      <diagonal/>
    </border>
    <border>
      <left style="thick">
        <color theme="0"/>
      </left>
      <right style="thick">
        <color theme="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style="thin">
        <color indexed="64"/>
      </top>
      <bottom style="thick">
        <color indexed="64"/>
      </bottom>
      <diagonal/>
    </border>
    <border>
      <left style="thin">
        <color indexed="64"/>
      </left>
      <right/>
      <top style="thin">
        <color indexed="64"/>
      </top>
      <bottom/>
      <diagonal/>
    </border>
    <border>
      <left/>
      <right/>
      <top/>
      <bottom style="dotted">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right/>
      <top/>
      <bottom style="thin">
        <color indexed="48"/>
      </bottom>
      <diagonal/>
    </border>
    <border>
      <left style="thin">
        <color indexed="41"/>
      </left>
      <right style="thin">
        <color indexed="48"/>
      </right>
      <top style="medium">
        <color indexed="41"/>
      </top>
      <bottom style="thin">
        <color indexed="48"/>
      </bottom>
      <diagonal/>
    </border>
    <border>
      <left/>
      <right/>
      <top/>
      <bottom style="medium">
        <color indexed="22"/>
      </bottom>
      <diagonal/>
    </border>
    <border>
      <left/>
      <right/>
      <top style="thin">
        <color indexed="48"/>
      </top>
      <bottom style="thin">
        <color indexed="48"/>
      </bottom>
      <diagonal/>
    </border>
    <border>
      <left/>
      <right/>
      <top style="medium">
        <color indexed="22"/>
      </top>
      <bottom style="medium">
        <color indexed="22"/>
      </bottom>
      <diagonal/>
    </border>
    <border>
      <left/>
      <right style="thin">
        <color indexed="64"/>
      </right>
      <top style="thin">
        <color indexed="64"/>
      </top>
      <bottom style="thin">
        <color indexed="64"/>
      </bottom>
      <diagonal/>
    </border>
    <border>
      <left/>
      <right style="thick">
        <color theme="0"/>
      </right>
      <top/>
      <bottom/>
      <diagonal/>
    </border>
    <border>
      <left/>
      <right style="thick">
        <color theme="0"/>
      </right>
      <top/>
      <bottom style="medium">
        <color theme="0" tint="-0.499984740745262"/>
      </bottom>
      <diagonal/>
    </border>
    <border>
      <left/>
      <right/>
      <top style="medium">
        <color auto="1"/>
      </top>
      <bottom style="medium">
        <color auto="1"/>
      </bottom>
      <diagonal/>
    </border>
    <border>
      <left style="thick">
        <color theme="0"/>
      </left>
      <right/>
      <top/>
      <bottom/>
      <diagonal/>
    </border>
    <border>
      <left/>
      <right/>
      <top style="thin">
        <color theme="0" tint="-0.34998626667073579"/>
      </top>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thick">
        <color theme="0"/>
      </right>
      <top style="thin">
        <color theme="0" tint="-0.499984740745262"/>
      </top>
      <bottom/>
      <diagonal/>
    </border>
    <border>
      <left/>
      <right/>
      <top style="thin">
        <color theme="0" tint="-0.499984740745262"/>
      </top>
      <bottom/>
      <diagonal/>
    </border>
    <border>
      <left style="thick">
        <color rgb="FFFFFFFF"/>
      </left>
      <right/>
      <top/>
      <bottom/>
      <diagonal/>
    </border>
    <border>
      <left/>
      <right/>
      <top/>
      <bottom style="thin">
        <color theme="0" tint="-0.34998626667073579"/>
      </bottom>
      <diagonal/>
    </border>
    <border>
      <left/>
      <right/>
      <top/>
      <bottom style="medium">
        <color theme="0" tint="-0.34998626667073579"/>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theme="0" tint="-0.499984740745262"/>
      </bottom>
      <diagonal/>
    </border>
    <border>
      <left style="thick">
        <color theme="0"/>
      </left>
      <right style="thick">
        <color theme="0"/>
      </right>
      <top/>
      <bottom style="thick">
        <color theme="0"/>
      </bottom>
      <diagonal/>
    </border>
    <border>
      <left/>
      <right style="thick">
        <color theme="0"/>
      </right>
      <top/>
      <bottom style="thick">
        <color theme="0"/>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ck">
        <color theme="0"/>
      </left>
      <right/>
      <top/>
      <bottom style="thick">
        <color theme="0"/>
      </bottom>
      <diagonal/>
    </border>
    <border>
      <left/>
      <right/>
      <top style="medium">
        <color theme="0" tint="-0.499984740745262"/>
      </top>
      <bottom/>
      <diagonal/>
    </border>
    <border>
      <left/>
      <right/>
      <top style="thick">
        <color theme="0"/>
      </top>
      <bottom/>
      <diagonal/>
    </border>
    <border>
      <left/>
      <right/>
      <top/>
      <bottom style="thin">
        <color theme="0" tint="-0.499984740745262"/>
      </bottom>
      <diagonal/>
    </border>
    <border>
      <left/>
      <right/>
      <top style="thick">
        <color theme="0"/>
      </top>
      <bottom style="thin">
        <color theme="0" tint="-0.499984740745262"/>
      </bottom>
      <diagonal/>
    </border>
  </borders>
  <cellStyleXfs count="6310">
    <xf numFmtId="227" fontId="0" fillId="0" borderId="0"/>
    <xf numFmtId="43" fontId="6" fillId="0" borderId="0" applyFont="0" applyFill="0" applyBorder="0" applyAlignment="0" applyProtection="0"/>
    <xf numFmtId="9" fontId="6" fillId="0" borderId="0" applyFont="0" applyFill="0" applyBorder="0" applyAlignment="0" applyProtection="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2" fillId="5" borderId="0" applyNumberFormat="0" applyBorder="0" applyAlignment="0" applyProtection="0"/>
    <xf numFmtId="227" fontId="15" fillId="8" borderId="6" applyNumberFormat="0" applyAlignment="0" applyProtection="0"/>
    <xf numFmtId="227" fontId="16" fillId="8" borderId="5" applyNumberForma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3"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5" fontId="25" fillId="0" borderId="0">
      <alignment horizontal="right"/>
    </xf>
    <xf numFmtId="227" fontId="3" fillId="0" borderId="0">
      <alignment vertical="top"/>
    </xf>
    <xf numFmtId="227" fontId="3" fillId="0" borderId="0">
      <alignment vertical="top"/>
    </xf>
    <xf numFmtId="170" fontId="3" fillId="0" borderId="0" applyFont="0" applyFill="0" applyBorder="0" applyAlignment="0" applyProtection="0"/>
    <xf numFmtId="170" fontId="3" fillId="0" borderId="0" applyFont="0" applyFill="0" applyBorder="0" applyAlignment="0" applyProtection="0"/>
    <xf numFmtId="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xf numFmtId="170" fontId="3" fillId="0" borderId="0" applyFont="0" applyFill="0" applyBorder="0" applyAlignment="0" applyProtection="0"/>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6" fontId="3" fillId="0" borderId="0" applyFon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176" fontId="6" fillId="0" borderId="0" applyFont="0" applyFill="0" applyBorder="0" applyAlignment="0" applyProtection="0"/>
    <xf numFmtId="171" fontId="6" fillId="0" borderId="0" applyFont="0" applyFill="0" applyBorder="0" applyAlignment="0" applyProtection="0"/>
    <xf numFmtId="227" fontId="6" fillId="0" borderId="0"/>
    <xf numFmtId="227" fontId="6" fillId="0" borderId="0"/>
    <xf numFmtId="171" fontId="6" fillId="0" borderId="0" applyFont="0" applyFill="0" applyBorder="0" applyAlignment="0" applyProtection="0"/>
    <xf numFmtId="9" fontId="6" fillId="0" borderId="0" applyFont="0" applyFill="0" applyBorder="0" applyAlignment="0" applyProtection="0"/>
    <xf numFmtId="227" fontId="6" fillId="0" borderId="0"/>
    <xf numFmtId="171"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9" fontId="3" fillId="0" borderId="0" applyFont="0" applyFill="0" applyBorder="0" applyAlignment="0" applyProtection="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177" fontId="6" fillId="0" borderId="0" applyFont="0" applyFill="0" applyBorder="0" applyAlignment="0" applyProtection="0"/>
    <xf numFmtId="227" fontId="3" fillId="0" borderId="0"/>
    <xf numFmtId="168" fontId="3" fillId="0" borderId="0" applyFont="0" applyFill="0" applyBorder="0" applyAlignment="0" applyProtection="0"/>
    <xf numFmtId="170" fontId="3" fillId="0" borderId="0" applyFont="0" applyFill="0" applyBorder="0" applyAlignment="0" applyProtection="0"/>
    <xf numFmtId="227" fontId="6" fillId="0" borderId="0"/>
    <xf numFmtId="40" fontId="28" fillId="35" borderId="0">
      <alignment horizontal="right"/>
    </xf>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177" fontId="6" fillId="0" borderId="0" applyFont="0" applyFill="0" applyBorder="0" applyAlignment="0" applyProtection="0"/>
    <xf numFmtId="43" fontId="6" fillId="0" borderId="0" applyFont="0" applyFill="0" applyBorder="0" applyAlignment="0" applyProtection="0"/>
    <xf numFmtId="227" fontId="3"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6" fillId="0" borderId="0"/>
    <xf numFmtId="227" fontId="3" fillId="0" borderId="0"/>
    <xf numFmtId="227" fontId="6" fillId="0" borderId="0"/>
    <xf numFmtId="171" fontId="6" fillId="0" borderId="0" applyFont="0" applyFill="0" applyBorder="0" applyAlignment="0" applyProtection="0"/>
    <xf numFmtId="171" fontId="6" fillId="0" borderId="0" applyFont="0" applyFill="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9" fontId="3" fillId="0" borderId="0" applyFont="0" applyFill="0" applyBorder="0" applyAlignment="0" applyProtection="0"/>
    <xf numFmtId="227" fontId="40" fillId="50" borderId="16" applyNumberFormat="0" applyAlignment="0" applyProtection="0"/>
    <xf numFmtId="171" fontId="3"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9"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9" fontId="3" fillId="58" borderId="0"/>
    <xf numFmtId="227" fontId="3" fillId="0" borderId="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15" fontId="25" fillId="0" borderId="0">
      <alignment horizontal="center" vertical="center"/>
    </xf>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3" fontId="56" fillId="0" borderId="0">
      <alignment horizontal="right"/>
    </xf>
    <xf numFmtId="227" fontId="57" fillId="0" borderId="0" applyFont="0" applyFill="0" applyBorder="0" applyAlignment="0" applyProtection="0">
      <alignment horizontal="right"/>
    </xf>
    <xf numFmtId="227" fontId="58" fillId="0" borderId="22" applyNumberFormat="0" applyFill="0" applyAlignment="0" applyProtection="0"/>
    <xf numFmtId="180" fontId="59" fillId="0" borderId="0">
      <alignment vertical="top"/>
    </xf>
    <xf numFmtId="180" fontId="60" fillId="0" borderId="0">
      <alignment horizontal="right"/>
    </xf>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164" fontId="61" fillId="0" borderId="23"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181" fontId="3" fillId="0" borderId="0" applyFill="0" applyBorder="0" applyAlignment="0"/>
    <xf numFmtId="227" fontId="49" fillId="0" borderId="0" applyFill="0" applyBorder="0" applyAlignment="0"/>
    <xf numFmtId="227" fontId="49" fillId="0" borderId="0" applyFill="0" applyBorder="0" applyAlignment="0"/>
    <xf numFmtId="180" fontId="50" fillId="0" borderId="0" applyFill="0" applyBorder="0" applyAlignment="0"/>
    <xf numFmtId="182" fontId="50"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65" fillId="0" borderId="24">
      <alignment horizontal="center"/>
    </xf>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5" fontId="67" fillId="0" borderId="0" applyFill="0" applyBorder="0" applyAlignment="0" applyProtection="0"/>
    <xf numFmtId="40" fontId="67" fillId="0" borderId="0" applyFill="0" applyBorder="0" applyAlignment="0" applyProtection="0"/>
    <xf numFmtId="186" fontId="67" fillId="59" borderId="0" applyFill="0" applyBorder="0" applyAlignment="0">
      <alignment vertical="top"/>
    </xf>
    <xf numFmtId="187" fontId="67" fillId="0" borderId="0" applyFill="0" applyBorder="0" applyAlignment="0" applyProtection="0"/>
    <xf numFmtId="227" fontId="49" fillId="0" borderId="0" applyFont="0" applyFill="0" applyBorder="0" applyAlignment="0" applyProtection="0"/>
    <xf numFmtId="227" fontId="68" fillId="0" borderId="0" applyFont="0" applyFill="0" applyBorder="0" applyAlignment="0" applyProtection="0">
      <alignment horizontal="right"/>
    </xf>
    <xf numFmtId="171" fontId="3" fillId="0" borderId="0" applyFont="0" applyFill="0" applyBorder="0" applyAlignment="0" applyProtection="0"/>
    <xf numFmtId="43" fontId="6"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169" fontId="69" fillId="0" borderId="0" applyFont="0" applyFill="0" applyBorder="0" applyAlignment="0" applyProtection="0"/>
    <xf numFmtId="171"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188" fontId="67" fillId="59" borderId="25" applyFill="0" applyBorder="0" applyAlignment="0">
      <alignment horizontal="righ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164" fontId="6" fillId="0" borderId="0" applyFont="0" applyFill="0" applyBorder="0" applyAlignment="0" applyProtection="0"/>
    <xf numFmtId="169"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27" fontId="3" fillId="0" borderId="0" applyFont="0" applyFill="0" applyBorder="0" applyAlignment="0" applyProtection="0"/>
    <xf numFmtId="189" fontId="3" fillId="0" borderId="0"/>
    <xf numFmtId="189" fontId="3" fillId="0" borderId="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14" fontId="73" fillId="0" borderId="0" applyFill="0" applyBorder="0" applyAlignment="0"/>
    <xf numFmtId="227" fontId="74" fillId="60" borderId="24" applyNumberFormat="0" applyBorder="0" applyAlignment="0">
      <alignment horizontal="center"/>
    </xf>
    <xf numFmtId="37" fontId="58" fillId="61" borderId="26" applyNumberFormat="0" applyAlignment="0">
      <alignment horizontal="left"/>
    </xf>
    <xf numFmtId="227" fontId="75" fillId="0" borderId="0" applyNumberFormat="0" applyFont="0" applyBorder="0" applyAlignment="0"/>
    <xf numFmtId="227" fontId="75" fillId="0" borderId="27" applyNumberFormat="0" applyFont="0" applyBorder="0" applyAlignment="0"/>
    <xf numFmtId="41" fontId="3" fillId="0" borderId="0" applyFont="0" applyFill="0" applyBorder="0" applyAlignment="0" applyProtection="0"/>
    <xf numFmtId="43" fontId="3" fillId="0" borderId="0" applyFont="0" applyFill="0" applyBorder="0" applyAlignment="0" applyProtection="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38" fontId="80" fillId="0" borderId="0" applyNumberFormat="0" applyFill="0" applyBorder="0" applyProtection="0">
      <alignment wrapText="1"/>
    </xf>
    <xf numFmtId="227" fontId="76" fillId="0" borderId="0">
      <protection locked="0"/>
    </xf>
    <xf numFmtId="227" fontId="76" fillId="0" borderId="0">
      <protection locked="0"/>
    </xf>
    <xf numFmtId="2" fontId="3" fillId="0" borderId="0" applyFont="0" applyFill="0" applyBorder="0" applyAlignment="0" applyProtection="0"/>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38" fontId="74" fillId="0" borderId="21" applyBorder="0"/>
    <xf numFmtId="2" fontId="3" fillId="0" borderId="0"/>
    <xf numFmtId="227" fontId="33" fillId="38" borderId="0" applyNumberFormat="0" applyBorder="0" applyAlignment="0" applyProtection="0"/>
    <xf numFmtId="38" fontId="80" fillId="60"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29" applyNumberFormat="0" applyAlignment="0" applyProtection="0">
      <alignment horizontal="left" vertical="center"/>
    </xf>
    <xf numFmtId="227" fontId="83" fillId="0" borderId="30">
      <alignment horizontal="left" vertical="center"/>
    </xf>
    <xf numFmtId="14" fontId="2" fillId="62" borderId="31">
      <alignment horizontal="center" vertical="center" wrapText="1"/>
    </xf>
    <xf numFmtId="14" fontId="2" fillId="62" borderId="31">
      <alignment horizontal="center" vertical="center" wrapText="1"/>
    </xf>
    <xf numFmtId="190" fontId="67" fillId="0" borderId="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75" fillId="0" borderId="0" applyNumberFormat="0" applyFont="0" applyFill="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191" fontId="50" fillId="0" borderId="0"/>
    <xf numFmtId="192" fontId="50" fillId="0" borderId="0"/>
    <xf numFmtId="193" fontId="50" fillId="0" borderId="0"/>
    <xf numFmtId="10" fontId="80" fillId="63" borderId="32" applyNumberFormat="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38" fontId="75" fillId="0" borderId="0" applyFont="0" applyFill="0" applyBorder="0" applyAlignment="0" applyProtection="0"/>
    <xf numFmtId="171" fontId="3" fillId="0" borderId="0" applyFont="0" applyFill="0" applyBorder="0" applyAlignment="0" applyProtection="0"/>
    <xf numFmtId="227" fontId="91" fillId="0" borderId="0" applyBorder="0"/>
    <xf numFmtId="194" fontId="3" fillId="0" borderId="0" applyFont="0" applyFill="0" applyBorder="0" applyAlignment="0" applyProtection="0"/>
    <xf numFmtId="171" fontId="3" fillId="0" borderId="0" applyFont="0" applyFill="0" applyBorder="0" applyAlignment="0" applyProtection="0"/>
    <xf numFmtId="178" fontId="3" fillId="0" borderId="0" applyFont="0" applyFill="0" applyBorder="0" applyAlignment="0" applyProtection="0"/>
    <xf numFmtId="195" fontId="3" fillId="0" borderId="0" applyFont="0" applyFill="0" applyBorder="0" applyAlignment="0" applyProtection="0"/>
    <xf numFmtId="38" fontId="75" fillId="0" borderId="0" applyFont="0" applyFill="0" applyBorder="0" applyAlignment="0" applyProtection="0"/>
    <xf numFmtId="40" fontId="75"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3" fontId="6"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198" fontId="3" fillId="0" borderId="0" applyFont="0" applyFill="0" applyBorder="0" applyAlignment="0" applyProtection="0"/>
    <xf numFmtId="165" fontId="75" fillId="0" borderId="0" applyFont="0" applyFill="0" applyBorder="0" applyAlignment="0" applyProtection="0"/>
    <xf numFmtId="167" fontId="75" fillId="0" borderId="0" applyFont="0" applyFill="0" applyBorder="0" applyAlignment="0" applyProtection="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2" fillId="0" borderId="0" applyNumberFormat="0" applyFill="0" applyBorder="0" applyAlignment="0" applyProtection="0"/>
    <xf numFmtId="227" fontId="2" fillId="0" borderId="0" applyNumberFormat="0" applyFill="0" applyBorder="0" applyAlignment="0" applyProtection="0"/>
    <xf numFmtId="37" fontId="92" fillId="0" borderId="0"/>
    <xf numFmtId="227" fontId="87" fillId="0" borderId="0"/>
    <xf numFmtId="39" fontId="93"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199" fontId="3" fillId="0" borderId="0"/>
    <xf numFmtId="199" fontId="3" fillId="0" borderId="0"/>
    <xf numFmtId="191" fontId="50" fillId="0" borderId="0"/>
    <xf numFmtId="192" fontId="50" fillId="0" borderId="0"/>
    <xf numFmtId="193" fontId="50" fillId="0" borderId="0"/>
    <xf numFmtId="200" fontId="50" fillId="0" borderId="0">
      <alignment horizontal="right"/>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79" fillId="0" borderId="0"/>
    <xf numFmtId="227" fontId="95" fillId="0" borderId="0" applyNumberFormat="0" applyFill="0" applyBorder="0" applyAlignment="0" applyProtection="0"/>
    <xf numFmtId="227" fontId="79" fillId="0" borderId="0"/>
    <xf numFmtId="227" fontId="79" fillId="0" borderId="0"/>
    <xf numFmtId="227" fontId="95" fillId="0" borderId="0" applyNumberFormat="0" applyFill="0" applyBorder="0" applyAlignment="0" applyProtection="0"/>
    <xf numFmtId="227" fontId="79" fillId="0" borderId="0"/>
    <xf numFmtId="227" fontId="3" fillId="0" borderId="0"/>
    <xf numFmtId="227" fontId="79" fillId="0" borderId="0"/>
    <xf numFmtId="227" fontId="95" fillId="0" borderId="0" applyNumberFormat="0" applyFill="0" applyBorder="0" applyAlignment="0" applyProtection="0"/>
    <xf numFmtId="227" fontId="79"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97" fillId="0" borderId="0"/>
    <xf numFmtId="227" fontId="48"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3" fillId="0" borderId="0" applyFont="0" applyFill="0" applyBorder="0" applyAlignment="0" applyProtection="0"/>
    <xf numFmtId="227" fontId="3" fillId="0" borderId="0" applyFont="0" applyFill="0" applyBorder="0" applyAlignment="0" applyProtection="0"/>
    <xf numFmtId="227" fontId="70" fillId="0" borderId="0"/>
    <xf numFmtId="201" fontId="67" fillId="59" borderId="0" applyFill="0" applyBorder="0" applyAlignment="0" applyProtection="0">
      <protection locked="0"/>
    </xf>
    <xf numFmtId="202" fontId="3" fillId="0" borderId="0" applyFont="0" applyFill="0" applyBorder="0" applyAlignment="0" applyProtection="0"/>
    <xf numFmtId="203" fontId="67" fillId="59" borderId="0" applyFill="0" applyBorder="0" applyAlignment="0" applyProtection="0">
      <alignment vertical="top"/>
    </xf>
    <xf numFmtId="204" fontId="67" fillId="0" borderId="0" applyFill="0" applyBorder="0" applyAlignment="0" applyProtection="0"/>
    <xf numFmtId="182" fontId="50" fillId="0" borderId="0" applyFont="0" applyFill="0" applyBorder="0" applyAlignment="0" applyProtection="0"/>
    <xf numFmtId="227" fontId="50" fillId="0" borderId="0" applyFont="0" applyFill="0" applyBorder="0" applyAlignment="0" applyProtection="0"/>
    <xf numFmtId="10" fontId="3" fillId="0" borderId="0" applyFont="0" applyFill="0" applyBorder="0" applyAlignment="0" applyProtection="0"/>
    <xf numFmtId="9" fontId="6" fillId="0" borderId="0" applyFont="0" applyFill="0" applyBorder="0" applyAlignment="0" applyProtection="0"/>
    <xf numFmtId="9" fontId="99"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75" fillId="0" borderId="33" applyNumberFormat="0" applyBorder="0"/>
    <xf numFmtId="205" fontId="76" fillId="0" borderId="0">
      <protection locked="0"/>
    </xf>
    <xf numFmtId="206" fontId="76" fillId="0" borderId="0">
      <protection locked="0"/>
    </xf>
    <xf numFmtId="227" fontId="100" fillId="0" borderId="0" applyFont="0"/>
    <xf numFmtId="9" fontId="3" fillId="0" borderId="0" applyFont="0" applyFill="0" applyBorder="0" applyAlignment="0" applyProtection="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101" fillId="0" borderId="0" applyNumberFormat="0">
      <alignment horizontal="left"/>
    </xf>
    <xf numFmtId="227"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227" fontId="61" fillId="0" borderId="31">
      <alignment horizontal="center"/>
    </xf>
    <xf numFmtId="3" fontId="75" fillId="0" borderId="0" applyFont="0" applyFill="0" applyBorder="0" applyAlignment="0" applyProtection="0"/>
    <xf numFmtId="227" fontId="75" fillId="64" borderId="0" applyNumberFormat="0" applyFont="0" applyBorder="0" applyAlignment="0" applyProtection="0"/>
    <xf numFmtId="3" fontId="3" fillId="0" borderId="0" applyFont="0" applyFill="0" applyBorder="0" applyAlignment="0" applyProtection="0"/>
    <xf numFmtId="227" fontId="102" fillId="0" borderId="21" applyNumberFormat="0" applyFill="0" applyBorder="0" applyAlignment="0" applyProtection="0">
      <protection hidden="1"/>
    </xf>
    <xf numFmtId="207" fontId="103" fillId="0" borderId="0">
      <protection locked="0"/>
    </xf>
    <xf numFmtId="208" fontId="5" fillId="0" borderId="0" applyNumberFormat="0" applyFill="0" applyBorder="0" applyAlignment="0" applyProtection="0">
      <alignment horizontal="left"/>
    </xf>
    <xf numFmtId="38" fontId="101" fillId="0" borderId="0"/>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4" fontId="104" fillId="65" borderId="34" applyNumberFormat="0" applyProtection="0">
      <alignment vertical="center"/>
    </xf>
    <xf numFmtId="4" fontId="105" fillId="65" borderId="34" applyNumberFormat="0" applyProtection="0">
      <alignment vertical="center"/>
    </xf>
    <xf numFmtId="4" fontId="106" fillId="66" borderId="18">
      <alignment vertical="center"/>
    </xf>
    <xf numFmtId="4" fontId="107" fillId="66" borderId="18">
      <alignment vertical="center"/>
    </xf>
    <xf numFmtId="4" fontId="106" fillId="67" borderId="18">
      <alignment vertical="center"/>
    </xf>
    <xf numFmtId="4" fontId="107" fillId="67" borderId="18">
      <alignment vertical="center"/>
    </xf>
    <xf numFmtId="4" fontId="108" fillId="65" borderId="34" applyNumberFormat="0" applyProtection="0">
      <alignment horizontal="left" vertical="center" indent="1"/>
    </xf>
    <xf numFmtId="227" fontId="109" fillId="65" borderId="34" applyNumberFormat="0" applyProtection="0">
      <alignment horizontal="left" vertical="top"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4" fillId="76" borderId="36" applyNumberFormat="0" applyProtection="0">
      <alignment horizontal="left" vertical="center" indent="1"/>
    </xf>
    <xf numFmtId="4" fontId="104" fillId="77" borderId="0" applyNumberFormat="0" applyProtection="0">
      <alignment horizontal="left" vertical="center" indent="1"/>
    </xf>
    <xf numFmtId="4" fontId="104" fillId="68" borderId="0" applyNumberFormat="0" applyProtection="0">
      <alignment horizontal="left" vertical="center" indent="1"/>
    </xf>
    <xf numFmtId="4" fontId="108" fillId="77" borderId="34" applyNumberFormat="0" applyProtection="0">
      <alignment horizontal="right" vertical="center"/>
    </xf>
    <xf numFmtId="4" fontId="110" fillId="35" borderId="37">
      <alignment horizontal="left" vertical="center" indent="1"/>
    </xf>
    <xf numFmtId="4" fontId="73" fillId="77" borderId="0" applyNumberFormat="0" applyProtection="0">
      <alignment horizontal="left" vertical="center" indent="1"/>
    </xf>
    <xf numFmtId="4" fontId="73" fillId="68" borderId="0"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4" fontId="108" fillId="79" borderId="34" applyNumberFormat="0" applyProtection="0">
      <alignment vertical="center"/>
    </xf>
    <xf numFmtId="4" fontId="111" fillId="79" borderId="34" applyNumberFormat="0" applyProtection="0">
      <alignment vertical="center"/>
    </xf>
    <xf numFmtId="4" fontId="112" fillId="66" borderId="37">
      <alignment vertical="center"/>
    </xf>
    <xf numFmtId="4" fontId="113" fillId="66" borderId="37">
      <alignment vertical="center"/>
    </xf>
    <xf numFmtId="4" fontId="112" fillId="67" borderId="37">
      <alignment vertical="center"/>
    </xf>
    <xf numFmtId="4" fontId="113" fillId="67" borderId="37">
      <alignment vertical="center"/>
    </xf>
    <xf numFmtId="4" fontId="104" fillId="77" borderId="38" applyNumberFormat="0" applyProtection="0">
      <alignment horizontal="left" vertical="center" indent="1"/>
    </xf>
    <xf numFmtId="227" fontId="73" fillId="63" borderId="34" applyNumberFormat="0" applyProtection="0">
      <alignment horizontal="left" vertical="top" indent="1"/>
    </xf>
    <xf numFmtId="4" fontId="108" fillId="79" borderId="34" applyNumberFormat="0" applyProtection="0">
      <alignment horizontal="right" vertical="center"/>
    </xf>
    <xf numFmtId="4" fontId="111" fillId="79" borderId="34" applyNumberFormat="0" applyProtection="0">
      <alignment horizontal="right" vertical="center"/>
    </xf>
    <xf numFmtId="4" fontId="114" fillId="66" borderId="37">
      <alignment vertical="center"/>
    </xf>
    <xf numFmtId="4" fontId="115" fillId="66" borderId="37">
      <alignment vertical="center"/>
    </xf>
    <xf numFmtId="4" fontId="114" fillId="67" borderId="37">
      <alignment vertical="center"/>
    </xf>
    <xf numFmtId="4" fontId="115" fillId="69" borderId="37">
      <alignment vertical="center"/>
    </xf>
    <xf numFmtId="4" fontId="116" fillId="77" borderId="34" applyNumberFormat="0" applyProtection="0">
      <alignment horizontal="left" vertical="center" indent="1"/>
    </xf>
    <xf numFmtId="227" fontId="73" fillId="78" borderId="34" applyNumberFormat="0" applyProtection="0">
      <alignment horizontal="left" vertical="top" indent="1"/>
    </xf>
    <xf numFmtId="4" fontId="117" fillId="35" borderId="39">
      <alignment vertical="center"/>
    </xf>
    <xf numFmtId="4" fontId="118" fillId="35" borderId="39">
      <alignment vertical="center"/>
    </xf>
    <xf numFmtId="4" fontId="106" fillId="66" borderId="39">
      <alignment vertical="center"/>
    </xf>
    <xf numFmtId="4" fontId="107" fillId="66" borderId="39">
      <alignment vertical="center"/>
    </xf>
    <xf numFmtId="4" fontId="106" fillId="67" borderId="37">
      <alignment vertical="center"/>
    </xf>
    <xf numFmtId="4" fontId="107" fillId="67" borderId="37">
      <alignment vertical="center"/>
    </xf>
    <xf numFmtId="4" fontId="119" fillId="63" borderId="39">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38" fontId="75" fillId="0" borderId="0" applyFont="0" applyFill="0" applyBorder="0" applyAlignment="0" applyProtection="0"/>
    <xf numFmtId="209" fontId="3" fillId="0" borderId="0">
      <protection locked="0"/>
    </xf>
    <xf numFmtId="210" fontId="69"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79" fillId="0" borderId="0" applyFont="0" applyFill="0" applyBorder="0" applyAlignment="0" applyProtection="0"/>
    <xf numFmtId="171" fontId="79" fillId="0" borderId="0" applyFont="0" applyFill="0" applyBorder="0" applyAlignment="0" applyProtection="0"/>
    <xf numFmtId="171" fontId="3"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227" fontId="6"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85" fillId="0" borderId="0" applyNumberFormat="0" applyFill="0" applyBorder="0" applyAlignment="0" applyProtection="0">
      <alignment vertical="top"/>
      <protection locked="0"/>
    </xf>
    <xf numFmtId="227" fontId="75" fillId="0" borderId="0"/>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40" fontId="124" fillId="0" borderId="0" applyBorder="0">
      <alignment horizontal="right"/>
    </xf>
    <xf numFmtId="227" fontId="75" fillId="0" borderId="0"/>
    <xf numFmtId="227" fontId="125" fillId="0" borderId="0"/>
    <xf numFmtId="227" fontId="126" fillId="0" borderId="0" applyNumberFormat="0" applyFill="0" applyBorder="0" applyAlignment="0" applyProtection="0"/>
    <xf numFmtId="49" fontId="73" fillId="0" borderId="0" applyFill="0" applyBorder="0" applyAlignment="0"/>
    <xf numFmtId="211" fontId="50" fillId="0" borderId="0" applyFill="0" applyBorder="0" applyAlignment="0"/>
    <xf numFmtId="211" fontId="50" fillId="0" borderId="0" applyFill="0" applyBorder="0" applyAlignment="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40" fontId="128" fillId="0" borderId="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12" fontId="77" fillId="0" borderId="0">
      <protection locked="0"/>
    </xf>
    <xf numFmtId="212" fontId="77" fillId="0" borderId="0">
      <protection locked="0"/>
    </xf>
    <xf numFmtId="3" fontId="129" fillId="80" borderId="0">
      <alignment horizontal="left"/>
    </xf>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13" fontId="3" fillId="0" borderId="40" applyFont="0" applyFill="0" applyBorder="0" applyProtection="0">
      <alignment horizontal="center"/>
      <protection locked="0"/>
    </xf>
    <xf numFmtId="214" fontId="2" fillId="0" borderId="23" applyFont="0" applyFill="0" applyBorder="0" applyProtection="0">
      <alignment horizontal="center"/>
    </xf>
    <xf numFmtId="38" fontId="3" fillId="0" borderId="32" applyFont="0" applyFill="0" applyBorder="0" applyAlignment="0" applyProtection="0">
      <protection locked="0"/>
    </xf>
    <xf numFmtId="15" fontId="3" fillId="0" borderId="32" applyFont="0" applyFill="0" applyBorder="0" applyProtection="0">
      <alignment horizontal="center"/>
      <protection locked="0"/>
    </xf>
    <xf numFmtId="10" fontId="3" fillId="0" borderId="32" applyFont="0" applyFill="0" applyBorder="0" applyProtection="0">
      <alignment horizontal="center"/>
      <protection locked="0"/>
    </xf>
    <xf numFmtId="215" fontId="3" fillId="0" borderId="32" applyFont="0" applyFill="0" applyBorder="0" applyProtection="0">
      <alignment horizontal="center"/>
    </xf>
    <xf numFmtId="227" fontId="131" fillId="0" borderId="0">
      <alignment vertical="top"/>
    </xf>
    <xf numFmtId="189" fontId="97" fillId="0" borderId="0" applyFont="0" applyFill="0" applyBorder="0" applyAlignment="0" applyProtection="0"/>
    <xf numFmtId="189" fontId="9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3" fontId="3" fillId="0" borderId="0" applyFont="0" applyFill="0" applyBorder="0" applyAlignment="0" applyProtection="0"/>
    <xf numFmtId="216" fontId="3" fillId="0" borderId="0" applyFont="0" applyFill="0" applyBorder="0" applyAlignment="0" applyProtection="0"/>
    <xf numFmtId="217" fontId="3" fillId="0" borderId="0" applyFont="0" applyFill="0" applyBorder="0" applyAlignment="0" applyProtection="0"/>
    <xf numFmtId="227" fontId="41" fillId="0" borderId="0" applyNumberForma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194" fontId="134" fillId="0" borderId="0" applyFont="0" applyFill="0" applyBorder="0" applyAlignment="0" applyProtection="0"/>
    <xf numFmtId="195" fontId="134" fillId="0" borderId="0" applyFont="0" applyFill="0" applyBorder="0" applyAlignment="0" applyProtection="0"/>
    <xf numFmtId="227" fontId="3" fillId="0" borderId="0"/>
    <xf numFmtId="9" fontId="135" fillId="0" borderId="0" applyFont="0" applyFill="0" applyBorder="0" applyAlignment="0" applyProtection="0"/>
    <xf numFmtId="218" fontId="136" fillId="0" borderId="0" applyFont="0" applyFill="0" applyBorder="0" applyAlignment="0" applyProtection="0"/>
    <xf numFmtId="219" fontId="136" fillId="0" borderId="0" applyFont="0" applyFill="0" applyBorder="0" applyAlignment="0" applyProtection="0"/>
    <xf numFmtId="220" fontId="134" fillId="0" borderId="0" applyFont="0" applyFill="0" applyBorder="0" applyAlignment="0" applyProtection="0"/>
    <xf numFmtId="221" fontId="134" fillId="0" borderId="0" applyFont="0" applyFill="0" applyBorder="0" applyAlignment="0" applyProtection="0"/>
    <xf numFmtId="227" fontId="135" fillId="0" borderId="0"/>
    <xf numFmtId="222" fontId="136" fillId="0" borderId="0" applyFont="0" applyFill="0" applyBorder="0" applyAlignment="0" applyProtection="0"/>
    <xf numFmtId="223" fontId="136" fillId="0" borderId="0" applyFont="0" applyFill="0" applyBorder="0" applyAlignment="0" applyProtection="0"/>
    <xf numFmtId="226" fontId="73" fillId="0" borderId="0" applyFill="0" applyBorder="0" applyAlignment="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78" fontId="3" fillId="0" borderId="0" applyFont="0" applyFill="0" applyBorder="0" applyAlignment="0" applyProtection="0"/>
    <xf numFmtId="171" fontId="99" fillId="0" borderId="0" applyFont="0" applyFill="0" applyBorder="0" applyAlignment="0" applyProtection="0"/>
    <xf numFmtId="174" fontId="3"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175" fontId="3" fillId="0" borderId="0" applyFont="0" applyFill="0" applyBorder="0" applyAlignment="0" applyProtection="0"/>
    <xf numFmtId="225" fontId="3" fillId="0" borderId="0" applyFont="0" applyFill="0" applyBorder="0" applyAlignment="0" applyProtection="0"/>
    <xf numFmtId="165" fontId="3" fillId="0" borderId="0" applyFont="0" applyFill="0" applyBorder="0" applyAlignment="0" applyProtection="0"/>
    <xf numFmtId="227" fontId="3" fillId="0" borderId="0" applyFont="0" applyFill="0" applyBorder="0" applyAlignment="0" applyProtection="0"/>
    <xf numFmtId="225" fontId="3" fillId="0" borderId="0" applyFont="0" applyFill="0" applyBorder="0" applyAlignment="0" applyProtection="0"/>
    <xf numFmtId="165" fontId="6" fillId="0" borderId="0" applyFont="0" applyFill="0" applyBorder="0" applyAlignment="0" applyProtection="0"/>
    <xf numFmtId="225" fontId="3" fillId="0" borderId="0" applyFont="0" applyFill="0" applyBorder="0" applyAlignment="0" applyProtection="0"/>
    <xf numFmtId="227" fontId="83" fillId="0" borderId="43" applyNumberFormat="0" applyAlignment="0" applyProtection="0">
      <alignment horizontal="left" vertical="center"/>
    </xf>
    <xf numFmtId="165" fontId="6" fillId="0" borderId="0" applyFont="0" applyFill="0" applyBorder="0" applyAlignment="0" applyProtection="0"/>
    <xf numFmtId="189" fontId="146" fillId="0" borderId="0"/>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7" fontId="3" fillId="0" borderId="0"/>
    <xf numFmtId="3" fontId="3" fillId="0" borderId="0" applyFont="0" applyFill="0" applyBorder="0" applyAlignment="0" applyProtection="0"/>
    <xf numFmtId="228" fontId="3" fillId="0" borderId="0" applyFont="0" applyFill="0" applyBorder="0" applyAlignment="0" applyProtection="0"/>
    <xf numFmtId="227" fontId="3" fillId="0" borderId="0" applyFont="0" applyFill="0" applyBorder="0" applyAlignment="0" applyProtection="0"/>
    <xf numFmtId="2" fontId="3" fillId="0" borderId="0" applyFont="0" applyFill="0" applyBorder="0" applyAlignment="0" applyProtection="0"/>
    <xf numFmtId="224" fontId="24" fillId="0" borderId="0" applyFont="0" applyFill="0" applyBorder="0" applyAlignment="0" applyProtection="0"/>
    <xf numFmtId="166" fontId="6" fillId="0" borderId="0" applyFont="0" applyFill="0" applyBorder="0" applyAlignment="0" applyProtection="0"/>
    <xf numFmtId="227" fontId="3" fillId="0" borderId="0"/>
    <xf numFmtId="227" fontId="3" fillId="0" borderId="0"/>
    <xf numFmtId="227" fontId="6" fillId="0" borderId="0"/>
    <xf numFmtId="227" fontId="3" fillId="0" borderId="0"/>
    <xf numFmtId="229" fontId="3" fillId="0" borderId="0"/>
    <xf numFmtId="229" fontId="3" fillId="0" borderId="0"/>
    <xf numFmtId="227" fontId="6" fillId="0" borderId="0"/>
    <xf numFmtId="229" fontId="3" fillId="0" borderId="0"/>
    <xf numFmtId="229" fontId="3" fillId="0" borderId="0"/>
    <xf numFmtId="229" fontId="3" fillId="0" borderId="0"/>
    <xf numFmtId="227" fontId="3" fillId="0" borderId="0"/>
    <xf numFmtId="227" fontId="3" fillId="0" borderId="0"/>
    <xf numFmtId="227" fontId="3" fillId="0" borderId="0"/>
    <xf numFmtId="227" fontId="3" fillId="0" borderId="0"/>
    <xf numFmtId="227" fontId="6" fillId="0" borderId="0"/>
    <xf numFmtId="229" fontId="6" fillId="0" borderId="0"/>
    <xf numFmtId="229" fontId="6" fillId="0" borderId="0"/>
    <xf numFmtId="229"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4" fontId="6"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4" fontId="6" fillId="0" borderId="0" applyFont="0" applyFill="0" applyBorder="0" applyAlignment="0" applyProtection="0"/>
    <xf numFmtId="170" fontId="6" fillId="0" borderId="0" applyFont="0" applyFill="0" applyBorder="0" applyAlignment="0" applyProtection="0"/>
    <xf numFmtId="171" fontId="6" fillId="0" borderId="0" applyFont="0" applyFill="0" applyBorder="0" applyAlignment="0" applyProtection="0"/>
    <xf numFmtId="224" fontId="6" fillId="0" borderId="0" applyFont="0" applyFill="0" applyBorder="0" applyAlignment="0" applyProtection="0"/>
    <xf numFmtId="224"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222" fontId="136"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194" fontId="148" fillId="0" borderId="0" applyFont="0" applyFill="0" applyBorder="0" applyAlignment="0" applyProtection="0"/>
    <xf numFmtId="195" fontId="148" fillId="0" borderId="0" applyFont="0" applyFill="0" applyBorder="0" applyAlignment="0" applyProtection="0"/>
    <xf numFmtId="9" fontId="149" fillId="0" borderId="0" applyFont="0" applyFill="0" applyBorder="0" applyAlignment="0" applyProtection="0"/>
    <xf numFmtId="231" fontId="148" fillId="0" borderId="0" applyFont="0" applyFill="0" applyBorder="0" applyAlignment="0" applyProtection="0"/>
    <xf numFmtId="227" fontId="149" fillId="0" borderId="0"/>
    <xf numFmtId="227" fontId="3" fillId="0" borderId="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25" fillId="0" borderId="0">
      <alignment horizontal="right"/>
    </xf>
    <xf numFmtId="227" fontId="25" fillId="0" borderId="0">
      <alignment horizontal="right"/>
    </xf>
    <xf numFmtId="227" fontId="83" fillId="0" borderId="43" applyNumberFormat="0" applyAlignment="0" applyProtection="0">
      <alignment horizontal="left" vertical="center"/>
    </xf>
    <xf numFmtId="227" fontId="151" fillId="0" borderId="0" applyNumberFormat="0" applyFill="0" applyBorder="0" applyAlignment="0" applyProtection="0">
      <alignment vertical="top"/>
      <protection locked="0"/>
    </xf>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88" fillId="63" borderId="0">
      <alignment horizontal="left" wrapText="1"/>
    </xf>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48"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0"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109" fillId="65" borderId="34" applyNumberFormat="0" applyProtection="0">
      <alignment horizontal="left" vertical="top"/>
    </xf>
    <xf numFmtId="4" fontId="104" fillId="76" borderId="47" applyNumberFormat="0" applyProtection="0">
      <alignment horizontal="left" vertical="center"/>
    </xf>
    <xf numFmtId="227" fontId="3" fillId="68" borderId="34" applyNumberFormat="0" applyProtection="0">
      <alignment horizontal="left" vertical="center"/>
    </xf>
    <xf numFmtId="227" fontId="3" fillId="68" borderId="34" applyNumberFormat="0" applyProtection="0">
      <alignment horizontal="left" vertical="top"/>
    </xf>
    <xf numFmtId="227" fontId="3" fillId="78" borderId="34" applyNumberFormat="0" applyProtection="0">
      <alignment horizontal="left" vertical="center"/>
    </xf>
    <xf numFmtId="227" fontId="3" fillId="78" borderId="34" applyNumberFormat="0" applyProtection="0">
      <alignment horizontal="left" vertical="top"/>
    </xf>
    <xf numFmtId="227" fontId="3" fillId="77" borderId="34" applyNumberFormat="0" applyProtection="0">
      <alignment horizontal="left" vertical="center"/>
    </xf>
    <xf numFmtId="227" fontId="3" fillId="77" borderId="34" applyNumberFormat="0" applyProtection="0">
      <alignment horizontal="left" vertical="top"/>
    </xf>
    <xf numFmtId="227" fontId="3" fillId="79" borderId="34" applyNumberFormat="0" applyProtection="0">
      <alignment horizontal="left" vertical="center"/>
    </xf>
    <xf numFmtId="227" fontId="3" fillId="79" borderId="34" applyNumberFormat="0" applyProtection="0">
      <alignment horizontal="left" vertical="top"/>
    </xf>
    <xf numFmtId="227" fontId="73" fillId="63" borderId="34" applyNumberFormat="0" applyProtection="0">
      <alignment horizontal="left" vertical="top"/>
    </xf>
    <xf numFmtId="227" fontId="73" fillId="78" borderId="34" applyNumberFormat="0" applyProtection="0">
      <alignment horizontal="left" vertical="top"/>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xf>
    <xf numFmtId="227" fontId="24" fillId="0" borderId="0" applyFont="0" applyFill="0" applyBorder="0" applyAlignment="0" applyProtection="0"/>
    <xf numFmtId="227" fontId="24" fillId="0" borderId="0" applyFont="0" applyFill="0" applyBorder="0" applyAlignment="0" applyProtection="0"/>
    <xf numFmtId="227" fontId="24" fillId="0" borderId="0" applyFon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6" fillId="0" borderId="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1" fillId="4" borderId="0" applyNumberFormat="0" applyBorder="0" applyAlignment="0" applyProtection="0"/>
    <xf numFmtId="227" fontId="12" fillId="5" borderId="0" applyNumberFormat="0" applyBorder="0" applyAlignment="0" applyProtection="0"/>
    <xf numFmtId="227" fontId="13" fillId="6" borderId="0" applyNumberFormat="0" applyBorder="0" applyAlignment="0" applyProtection="0"/>
    <xf numFmtId="227" fontId="14" fillId="7" borderId="5" applyNumberFormat="0" applyAlignment="0" applyProtection="0"/>
    <xf numFmtId="227" fontId="15" fillId="8" borderId="6" applyNumberFormat="0" applyAlignment="0" applyProtection="0"/>
    <xf numFmtId="227" fontId="16" fillId="8" borderId="5" applyNumberFormat="0" applyAlignment="0" applyProtection="0"/>
    <xf numFmtId="227" fontId="17" fillId="0" borderId="7" applyNumberFormat="0" applyFill="0" applyAlignment="0" applyProtection="0"/>
    <xf numFmtId="227" fontId="18" fillId="9" borderId="8" applyNumberFormat="0" applyAlignment="0" applyProtection="0"/>
    <xf numFmtId="227" fontId="19" fillId="0" borderId="0" applyNumberFormat="0" applyFill="0" applyBorder="0" applyAlignment="0" applyProtection="0"/>
    <xf numFmtId="227" fontId="6" fillId="10" borderId="9" applyNumberFormat="0" applyFon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alignment vertical="top"/>
    </xf>
    <xf numFmtId="227" fontId="3" fillId="0" borderId="0">
      <alignment vertical="top"/>
    </xf>
    <xf numFmtId="227" fontId="6" fillId="0" borderId="0" applyFont="0" applyFill="0" applyBorder="0" applyAlignment="0" applyProtection="0"/>
    <xf numFmtId="227" fontId="3" fillId="0" borderId="0"/>
    <xf numFmtId="227" fontId="6" fillId="0" borderId="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6" fillId="0" borderId="0" applyFont="0" applyFill="0" applyBorder="0" applyAlignment="0" applyProtection="0"/>
    <xf numFmtId="227" fontId="3" fillId="0" borderId="0">
      <alignment vertical="top"/>
    </xf>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227" fontId="3" fillId="0" borderId="0"/>
    <xf numFmtId="227" fontId="6" fillId="0" borderId="0"/>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227" fontId="40" fillId="50" borderId="16" applyNumberFormat="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3" fillId="0" borderId="0">
      <alignment vertical="top"/>
    </xf>
    <xf numFmtId="227" fontId="3" fillId="0" borderId="0">
      <alignment vertical="top"/>
    </xf>
    <xf numFmtId="227" fontId="3" fillId="0" borderId="0"/>
    <xf numFmtId="227" fontId="3"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227" fontId="38" fillId="37" borderId="0" applyNumberFormat="0" applyBorder="0" applyAlignment="0" applyProtection="0"/>
    <xf numFmtId="227" fontId="57" fillId="0" borderId="0" applyFont="0" applyFill="0" applyBorder="0" applyAlignment="0" applyProtection="0">
      <alignment horizontal="right"/>
    </xf>
    <xf numFmtId="227" fontId="58" fillId="0" borderId="22" applyNumberFormat="0" applyFill="0" applyAlignment="0" applyProtection="0"/>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3" fillId="0" borderId="0"/>
    <xf numFmtId="227" fontId="3" fillId="0" borderId="0"/>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lignment vertical="top"/>
    </xf>
    <xf numFmtId="227" fontId="3" fillId="0" borderId="0" applyFont="0" applyFill="0" applyBorder="0" applyAlignment="0" applyProtection="0"/>
    <xf numFmtId="227" fontId="6" fillId="10" borderId="9" applyNumberFormat="0" applyFont="0" applyAlignment="0" applyProtection="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227" fontId="74" fillId="60" borderId="24" applyNumberFormat="0" applyBorder="0" applyAlignment="0">
      <alignment horizontal="center"/>
    </xf>
    <xf numFmtId="227" fontId="75" fillId="0" borderId="27" applyNumberFormat="0" applyFont="0" applyBorder="0" applyAlignment="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42" fillId="0" borderId="0" applyNumberForma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227" fontId="33" fillId="38"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43" applyNumberFormat="0" applyAlignment="0" applyProtection="0">
      <alignment horizontal="left" vertical="center"/>
    </xf>
    <xf numFmtId="227" fontId="83" fillId="0" borderId="30">
      <alignment horizontal="left" vertical="center"/>
    </xf>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227" fontId="91" fillId="0" borderId="0" applyBorder="0"/>
    <xf numFmtId="227" fontId="3" fillId="0" borderId="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227" fontId="27" fillId="0" borderId="0"/>
    <xf numFmtId="227" fontId="6" fillId="10" borderId="9" applyNumberFormat="0" applyFont="0" applyAlignment="0" applyProtection="0"/>
    <xf numFmtId="4" fontId="117" fillId="35" borderId="56">
      <alignment vertical="center"/>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95" fillId="0" borderId="0" applyNumberFormat="0" applyFill="0" applyBorder="0" applyAlignment="0" applyProtection="0"/>
    <xf numFmtId="227" fontId="79" fillId="0" borderId="0"/>
    <xf numFmtId="227" fontId="95" fillId="0" borderId="0" applyNumberFormat="0" applyFill="0" applyBorder="0" applyAlignment="0" applyProtection="0"/>
    <xf numFmtId="227" fontId="3" fillId="0" borderId="0"/>
    <xf numFmtId="227" fontId="79" fillId="0" borderId="0"/>
    <xf numFmtId="227" fontId="95" fillId="0" borderId="0" applyNumberFormat="0" applyFill="0" applyBorder="0" applyAlignment="0" applyProtection="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40" fillId="50" borderId="16" applyNumberFormat="0" applyAlignment="0" applyProtection="0"/>
    <xf numFmtId="227" fontId="70" fillId="0" borderId="0"/>
    <xf numFmtId="227" fontId="50" fillId="0" borderId="0" applyFont="0" applyFill="0" applyBorder="0" applyAlignment="0" applyProtection="0"/>
    <xf numFmtId="9" fontId="75" fillId="0" borderId="46" applyNumberFormat="0" applyBorder="0"/>
    <xf numFmtId="227" fontId="100" fillId="0" borderId="0" applyFont="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5" fillId="0" borderId="0" applyNumberFormat="0" applyFont="0" applyFill="0" applyBorder="0" applyAlignment="0" applyProtection="0">
      <alignment horizontal="left"/>
    </xf>
    <xf numFmtId="227" fontId="61" fillId="0" borderId="31">
      <alignment horizontal="center"/>
    </xf>
    <xf numFmtId="227" fontId="75" fillId="64" borderId="0" applyNumberFormat="0" applyFont="0" applyBorder="0" applyAlignment="0" applyProtection="0"/>
    <xf numFmtId="227" fontId="102" fillId="0" borderId="21" applyNumberFormat="0" applyFill="0" applyBorder="0" applyAlignment="0" applyProtection="0">
      <protection hidden="1"/>
    </xf>
    <xf numFmtId="4" fontId="119" fillId="63" borderId="56">
      <alignment horizontal="left" vertical="center" indent="1"/>
    </xf>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09" fillId="65" borderId="34" applyNumberFormat="0" applyProtection="0">
      <alignment horizontal="left" vertical="top" indent="1"/>
    </xf>
    <xf numFmtId="227" fontId="73" fillId="0" borderId="0" applyNumberFormat="0" applyBorder="0" applyAlignment="0"/>
    <xf numFmtId="4" fontId="104" fillId="76" borderId="47"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227" fontId="73" fillId="63" borderId="34" applyNumberFormat="0" applyProtection="0">
      <alignment horizontal="left" vertical="top" indent="1"/>
    </xf>
    <xf numFmtId="227" fontId="3" fillId="0" borderId="0"/>
    <xf numFmtId="227" fontId="73" fillId="78" borderId="34" applyNumberFormat="0" applyProtection="0">
      <alignment horizontal="left" vertical="top" indent="1"/>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indent="1"/>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227" fontId="3" fillId="0" borderId="0"/>
    <xf numFmtId="227" fontId="109" fillId="0" borderId="0" applyNumberFormat="0" applyBorder="0" applyAlignment="0"/>
    <xf numFmtId="227" fontId="3" fillId="0" borderId="0"/>
    <xf numFmtId="227" fontId="3" fillId="0" borderId="0">
      <alignment vertical="top"/>
    </xf>
    <xf numFmtId="227" fontId="3" fillId="0" borderId="0"/>
    <xf numFmtId="227" fontId="3" fillId="0" borderId="0">
      <alignment vertical="top"/>
    </xf>
    <xf numFmtId="227" fontId="6" fillId="0" borderId="0" applyFont="0" applyFill="0" applyBorder="0" applyAlignment="0" applyProtection="0"/>
    <xf numFmtId="227" fontId="85" fillId="0" borderId="0" applyNumberFormat="0" applyFill="0" applyBorder="0" applyAlignment="0" applyProtection="0">
      <alignment vertical="top"/>
      <protection locked="0"/>
    </xf>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227" fontId="75" fillId="0" borderId="0"/>
    <xf numFmtId="227" fontId="125" fillId="0" borderId="0"/>
    <xf numFmtId="227" fontId="126" fillId="0" borderId="0" applyNumberFormat="0" applyFill="0" applyBorder="0" applyAlignment="0" applyProtection="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227" fontId="46" fillId="0" borderId="0" applyNumberFormat="0" applyFill="0" applyBorder="0" applyAlignment="0" applyProtection="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27" fontId="131" fillId="0" borderId="0">
      <alignment vertical="top"/>
    </xf>
    <xf numFmtId="227" fontId="6" fillId="10" borderId="9" applyNumberFormat="0" applyFont="0" applyAlignment="0" applyProtection="0"/>
    <xf numFmtId="227" fontId="3" fillId="0" borderId="0"/>
    <xf numFmtId="227" fontId="41" fillId="0" borderId="0" applyNumberFormat="0" applyFill="0" applyBorder="0" applyAlignment="0" applyProtection="0"/>
    <xf numFmtId="227" fontId="7" fillId="0" borderId="0" applyNumberFormat="0" applyFill="0" applyBorder="0" applyAlignment="0" applyProtection="0"/>
    <xf numFmtId="227" fontId="6" fillId="0" borderId="0"/>
    <xf numFmtId="9" fontId="75" fillId="0" borderId="62" applyNumberFormat="0" applyBorder="0"/>
    <xf numFmtId="227" fontId="3" fillId="0" borderId="0" applyFont="0" applyFill="0" applyBorder="0" applyAlignment="0" applyProtection="0"/>
    <xf numFmtId="227" fontId="3" fillId="0" borderId="0"/>
    <xf numFmtId="227" fontId="83" fillId="0" borderId="49" applyNumberFormat="0" applyAlignment="0" applyProtection="0">
      <alignment horizontal="left" vertical="center"/>
    </xf>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xf numFmtId="227" fontId="3" fillId="0" borderId="0"/>
    <xf numFmtId="227" fontId="3" fillId="0" borderId="0"/>
    <xf numFmtId="227" fontId="3" fillId="0" borderId="0"/>
    <xf numFmtId="227" fontId="26" fillId="0" borderId="0"/>
    <xf numFmtId="227" fontId="73" fillId="0" borderId="0" applyNumberFormat="0" applyBorder="0" applyAlignment="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83" fillId="0" borderId="61" applyNumberFormat="0" applyAlignment="0" applyProtection="0">
      <alignment horizontal="left" vertical="center"/>
    </xf>
    <xf numFmtId="227" fontId="37" fillId="41" borderId="13" applyNumberFormat="0" applyAlignment="0" applyProtection="0"/>
    <xf numFmtId="4" fontId="117" fillId="35" borderId="72">
      <alignment vertical="center"/>
    </xf>
    <xf numFmtId="4" fontId="117" fillId="35" borderId="64">
      <alignment vertical="center"/>
    </xf>
    <xf numFmtId="4" fontId="106" fillId="66" borderId="64">
      <alignment vertical="center"/>
    </xf>
    <xf numFmtId="227" fontId="3" fillId="0" borderId="0" applyFont="0" applyFill="0" applyBorder="0" applyAlignment="0" applyProtection="0"/>
    <xf numFmtId="227" fontId="6" fillId="0" borderId="0"/>
    <xf numFmtId="227" fontId="3" fillId="0" borderId="0" applyFont="0" applyFill="0" applyBorder="0" applyAlignment="0" applyProtection="0"/>
    <xf numFmtId="227" fontId="3" fillId="0" borderId="0" applyFont="0" applyFill="0" applyBorder="0" applyAlignment="0" applyProtection="0"/>
    <xf numFmtId="4" fontId="119" fillId="63" borderId="72">
      <alignment horizontal="left" vertical="center" indent="1"/>
    </xf>
    <xf numFmtId="227" fontId="83" fillId="0" borderId="29" applyNumberFormat="0" applyAlignment="0" applyProtection="0">
      <alignment horizontal="left" vertical="center"/>
    </xf>
    <xf numFmtId="227" fontId="95" fillId="0" borderId="0" applyNumberFormat="0" applyFill="0" applyBorder="0" applyAlignment="0" applyProtection="0"/>
    <xf numFmtId="227" fontId="37" fillId="41" borderId="13" applyNumberFormat="0" applyAlignment="0" applyProtection="0"/>
    <xf numFmtId="227" fontId="83" fillId="0" borderId="57" applyNumberFormat="0" applyAlignment="0" applyProtection="0">
      <alignment horizontal="left" vertical="center"/>
    </xf>
    <xf numFmtId="227" fontId="7" fillId="0" borderId="0" applyNumberFormat="0" applyFill="0" applyBorder="0" applyAlignment="0" applyProtection="0"/>
    <xf numFmtId="227" fontId="3" fillId="0" borderId="0">
      <alignment vertical="top"/>
    </xf>
    <xf numFmtId="227" fontId="3" fillId="0" borderId="0"/>
    <xf numFmtId="227" fontId="3" fillId="0" borderId="0"/>
    <xf numFmtId="227" fontId="3" fillId="0" borderId="0"/>
    <xf numFmtId="227" fontId="95" fillId="0" borderId="0" applyNumberFormat="0" applyFill="0" applyBorder="0" applyAlignment="0" applyProtection="0"/>
    <xf numFmtId="227" fontId="3" fillId="0" borderId="0"/>
    <xf numFmtId="227" fontId="6" fillId="0" borderId="0"/>
    <xf numFmtId="4" fontId="118" fillId="35" borderId="64">
      <alignment vertical="center"/>
    </xf>
    <xf numFmtId="4" fontId="119" fillId="63" borderId="64">
      <alignment horizontal="left" vertical="center" indent="1"/>
    </xf>
    <xf numFmtId="227" fontId="3" fillId="0" borderId="0"/>
    <xf numFmtId="227" fontId="3" fillId="0" borderId="0"/>
    <xf numFmtId="227" fontId="26" fillId="0" borderId="0"/>
    <xf numFmtId="227" fontId="73" fillId="0" borderId="0" applyNumberFormat="0" applyBorder="0" applyAlignment="0"/>
    <xf numFmtId="227" fontId="109" fillId="0" borderId="0" applyNumberFormat="0" applyBorder="0" applyAlignment="0"/>
    <xf numFmtId="227" fontId="3" fillId="0" borderId="0"/>
    <xf numFmtId="227" fontId="3" fillId="0" borderId="0"/>
    <xf numFmtId="227" fontId="3" fillId="0" borderId="0">
      <alignment vertical="top"/>
    </xf>
    <xf numFmtId="227" fontId="3" fillId="0" borderId="0">
      <alignment vertical="top"/>
    </xf>
    <xf numFmtId="4" fontId="104" fillId="76" borderId="63" applyNumberFormat="0" applyProtection="0">
      <alignment horizontal="left" vertical="center" indent="1"/>
    </xf>
    <xf numFmtId="227" fontId="7" fillId="0" borderId="0" applyNumberFormat="0" applyFill="0" applyBorder="0" applyAlignment="0" applyProtection="0"/>
    <xf numFmtId="227" fontId="6" fillId="0" borderId="0"/>
    <xf numFmtId="227" fontId="27" fillId="0" borderId="0"/>
    <xf numFmtId="227" fontId="6" fillId="0" borderId="0"/>
    <xf numFmtId="227" fontId="3" fillId="0" borderId="0" applyFont="0" applyFill="0" applyBorder="0" applyAlignment="0" applyProtection="0"/>
    <xf numFmtId="4" fontId="118" fillId="35" borderId="56">
      <alignment vertical="center"/>
    </xf>
    <xf numFmtId="4" fontId="104" fillId="76" borderId="55" applyNumberFormat="0" applyProtection="0">
      <alignment horizontal="left" vertical="center" indent="1"/>
    </xf>
    <xf numFmtId="9" fontId="75" fillId="0" borderId="54" applyNumberFormat="0" applyBorder="0"/>
    <xf numFmtId="227" fontId="3" fillId="0" borderId="0">
      <alignment vertical="top"/>
    </xf>
    <xf numFmtId="4" fontId="106" fillId="66" borderId="56">
      <alignment vertical="center"/>
    </xf>
    <xf numFmtId="227" fontId="3" fillId="0" borderId="0"/>
    <xf numFmtId="227" fontId="37" fillId="41" borderId="13" applyNumberFormat="0" applyAlignment="0" applyProtection="0"/>
    <xf numFmtId="4" fontId="107" fillId="66" borderId="56">
      <alignment vertical="center"/>
    </xf>
    <xf numFmtId="227" fontId="3" fillId="0" borderId="0"/>
    <xf numFmtId="227" fontId="26" fillId="0" borderId="0"/>
    <xf numFmtId="4" fontId="107" fillId="66" borderId="64">
      <alignment vertical="center"/>
    </xf>
    <xf numFmtId="227" fontId="3" fillId="0" borderId="0"/>
    <xf numFmtId="227" fontId="109" fillId="0" borderId="0" applyNumberFormat="0" applyBorder="0" applyAlignment="0"/>
    <xf numFmtId="227" fontId="83" fillId="0" borderId="49" applyNumberFormat="0" applyAlignment="0" applyProtection="0">
      <alignment horizontal="left" vertical="center"/>
    </xf>
    <xf numFmtId="9" fontId="75" fillId="0" borderId="50" applyNumberFormat="0" applyBorder="0"/>
    <xf numFmtId="4" fontId="104" fillId="76" borderId="51" applyNumberFormat="0" applyProtection="0">
      <alignment horizontal="left" vertical="center" indent="1"/>
    </xf>
    <xf numFmtId="227" fontId="6" fillId="10" borderId="9" applyNumberFormat="0" applyFont="0" applyAlignment="0" applyProtection="0"/>
    <xf numFmtId="4" fontId="117" fillId="35" borderId="52">
      <alignment vertical="center"/>
    </xf>
    <xf numFmtId="4" fontId="118" fillId="35" borderId="52">
      <alignment vertical="center"/>
    </xf>
    <xf numFmtId="4" fontId="106" fillId="66" borderId="52">
      <alignment vertical="center"/>
    </xf>
    <xf numFmtId="4" fontId="107" fillId="66" borderId="52">
      <alignment vertical="center"/>
    </xf>
    <xf numFmtId="4" fontId="119" fillId="63" borderId="52">
      <alignment horizontal="left" vertical="center" indent="1"/>
    </xf>
    <xf numFmtId="227" fontId="27" fillId="0" borderId="0"/>
    <xf numFmtId="227" fontId="3" fillId="0" borderId="0"/>
    <xf numFmtId="227" fontId="3" fillId="0" borderId="0"/>
    <xf numFmtId="227" fontId="3" fillId="0" borderId="0" applyFont="0" applyFill="0" applyBorder="0" applyAlignment="0" applyProtection="0"/>
    <xf numFmtId="227" fontId="83" fillId="0" borderId="53" applyNumberFormat="0" applyAlignment="0" applyProtection="0">
      <alignment horizontal="left" vertical="center"/>
    </xf>
    <xf numFmtId="227" fontId="95" fillId="0" borderId="0" applyNumberFormat="0" applyFill="0" applyBorder="0" applyAlignment="0" applyProtection="0"/>
    <xf numFmtId="227" fontId="3" fillId="0" borderId="0" applyFont="0" applyFill="0" applyBorder="0" applyAlignment="0" applyProtection="0"/>
    <xf numFmtId="227" fontId="83" fillId="0" borderId="57" applyNumberFormat="0" applyAlignment="0" applyProtection="0">
      <alignment horizontal="left" vertical="center"/>
    </xf>
    <xf numFmtId="4" fontId="104" fillId="76" borderId="55" applyNumberFormat="0" applyProtection="0">
      <alignment horizontal="left" vertical="center" indent="1"/>
    </xf>
    <xf numFmtId="4" fontId="117" fillId="35" borderId="56">
      <alignment vertical="center"/>
    </xf>
    <xf numFmtId="4" fontId="118" fillId="35" borderId="56">
      <alignment vertical="center"/>
    </xf>
    <xf numFmtId="4" fontId="106" fillId="66" borderId="56">
      <alignment vertical="center"/>
    </xf>
    <xf numFmtId="4" fontId="107" fillId="66" borderId="56">
      <alignment vertical="center"/>
    </xf>
    <xf numFmtId="4" fontId="119" fillId="63" borderId="56">
      <alignment horizontal="left" vertical="center" indent="1"/>
    </xf>
    <xf numFmtId="227" fontId="83" fillId="0" borderId="57" applyNumberFormat="0" applyAlignment="0" applyProtection="0">
      <alignment horizontal="left" vertical="center"/>
    </xf>
    <xf numFmtId="227" fontId="83" fillId="0" borderId="53" applyNumberFormat="0" applyAlignment="0" applyProtection="0">
      <alignment horizontal="left" vertical="center"/>
    </xf>
    <xf numFmtId="227" fontId="83" fillId="0" borderId="57" applyNumberFormat="0" applyAlignment="0" applyProtection="0">
      <alignment horizontal="left" vertical="center"/>
    </xf>
    <xf numFmtId="9" fontId="75" fillId="0" borderId="58" applyNumberFormat="0" applyBorder="0"/>
    <xf numFmtId="4" fontId="104" fillId="76" borderId="59" applyNumberFormat="0" applyProtection="0">
      <alignment horizontal="left" vertical="center" indent="1"/>
    </xf>
    <xf numFmtId="4" fontId="117" fillId="35" borderId="60">
      <alignment vertical="center"/>
    </xf>
    <xf numFmtId="4" fontId="118" fillId="35" borderId="60">
      <alignment vertical="center"/>
    </xf>
    <xf numFmtId="4" fontId="106" fillId="66" borderId="60">
      <alignment vertical="center"/>
    </xf>
    <xf numFmtId="4" fontId="107" fillId="66" borderId="60">
      <alignment vertical="center"/>
    </xf>
    <xf numFmtId="4" fontId="119" fillId="63" borderId="60">
      <alignment horizontal="left" vertical="center" indent="1"/>
    </xf>
    <xf numFmtId="227" fontId="83" fillId="0" borderId="61" applyNumberFormat="0" applyAlignment="0" applyProtection="0">
      <alignment horizontal="left" vertical="center"/>
    </xf>
    <xf numFmtId="227" fontId="83" fillId="0" borderId="65" applyNumberFormat="0" applyAlignment="0" applyProtection="0">
      <alignment horizontal="left" vertical="center"/>
    </xf>
    <xf numFmtId="227" fontId="83" fillId="0" borderId="49" applyNumberFormat="0" applyAlignment="0" applyProtection="0">
      <alignment horizontal="left" vertical="center"/>
    </xf>
    <xf numFmtId="227" fontId="83" fillId="0" borderId="73" applyNumberFormat="0" applyAlignment="0" applyProtection="0">
      <alignment horizontal="left" vertical="center"/>
    </xf>
    <xf numFmtId="4" fontId="118" fillId="35" borderId="72">
      <alignment vertical="center"/>
    </xf>
    <xf numFmtId="4" fontId="104" fillId="76" borderId="71" applyNumberFormat="0" applyProtection="0">
      <alignment horizontal="left" vertical="center" indent="1"/>
    </xf>
    <xf numFmtId="9" fontId="75" fillId="0" borderId="70" applyNumberFormat="0" applyBorder="0"/>
    <xf numFmtId="4" fontId="106" fillId="66" borderId="72">
      <alignment vertical="center"/>
    </xf>
    <xf numFmtId="4" fontId="107" fillId="66" borderId="72">
      <alignment vertical="center"/>
    </xf>
    <xf numFmtId="227" fontId="83" fillId="0" borderId="65" applyNumberFormat="0" applyAlignment="0" applyProtection="0">
      <alignment horizontal="left" vertical="center"/>
    </xf>
    <xf numFmtId="9" fontId="75" fillId="0" borderId="66" applyNumberFormat="0" applyBorder="0"/>
    <xf numFmtId="4" fontId="104" fillId="76" borderId="67" applyNumberFormat="0" applyProtection="0">
      <alignment horizontal="left" vertical="center" indent="1"/>
    </xf>
    <xf numFmtId="4" fontId="117" fillId="35" borderId="68">
      <alignment vertical="center"/>
    </xf>
    <xf numFmtId="4" fontId="118" fillId="35" borderId="68">
      <alignment vertical="center"/>
    </xf>
    <xf numFmtId="4" fontId="106" fillId="66" borderId="68">
      <alignment vertical="center"/>
    </xf>
    <xf numFmtId="4" fontId="107" fillId="66" borderId="68">
      <alignment vertical="center"/>
    </xf>
    <xf numFmtId="4" fontId="119" fillId="63" borderId="68">
      <alignment horizontal="left" vertical="center" indent="1"/>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4" fontId="104" fillId="76" borderId="71" applyNumberFormat="0" applyProtection="0">
      <alignment horizontal="left" vertical="center" indent="1"/>
    </xf>
    <xf numFmtId="4" fontId="117" fillId="35" borderId="72">
      <alignment vertical="center"/>
    </xf>
    <xf numFmtId="4" fontId="118" fillId="35" borderId="72">
      <alignment vertical="center"/>
    </xf>
    <xf numFmtId="4" fontId="106" fillId="66" borderId="72">
      <alignment vertical="center"/>
    </xf>
    <xf numFmtId="4" fontId="107" fillId="66" borderId="72">
      <alignment vertical="center"/>
    </xf>
    <xf numFmtId="4" fontId="119" fillId="63" borderId="72">
      <alignment horizontal="left" vertical="center" indent="1"/>
    </xf>
    <xf numFmtId="227" fontId="83" fillId="0" borderId="73" applyNumberFormat="0" applyAlignment="0" applyProtection="0">
      <alignment horizontal="left" vertical="center"/>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9" fontId="75" fillId="0" borderId="74" applyNumberFormat="0" applyBorder="0"/>
    <xf numFmtId="4" fontId="104" fillId="76" borderId="75" applyNumberFormat="0" applyProtection="0">
      <alignment horizontal="left" vertical="center" indent="1"/>
    </xf>
    <xf numFmtId="4" fontId="117" fillId="35" borderId="76">
      <alignment vertical="center"/>
    </xf>
    <xf numFmtId="4" fontId="118" fillId="35" borderId="76">
      <alignment vertical="center"/>
    </xf>
    <xf numFmtId="4" fontId="106" fillId="66" borderId="76">
      <alignment vertical="center"/>
    </xf>
    <xf numFmtId="4" fontId="107" fillId="66" borderId="76">
      <alignment vertical="center"/>
    </xf>
    <xf numFmtId="4" fontId="119" fillId="63" borderId="76">
      <alignment horizontal="left" vertical="center" indent="1"/>
    </xf>
    <xf numFmtId="227" fontId="83" fillId="0" borderId="77" applyNumberFormat="0" applyAlignment="0" applyProtection="0">
      <alignment horizontal="left" vertical="center"/>
    </xf>
    <xf numFmtId="0" fontId="6" fillId="0" borderId="0"/>
    <xf numFmtId="171" fontId="6" fillId="0" borderId="0" applyFont="0" applyFill="0" applyBorder="0" applyAlignment="0" applyProtection="0"/>
    <xf numFmtId="0" fontId="48" fillId="0" borderId="0"/>
    <xf numFmtId="0" fontId="48" fillId="0" borderId="0"/>
    <xf numFmtId="0" fontId="48" fillId="0" borderId="0"/>
    <xf numFmtId="0" fontId="48" fillId="0" borderId="0"/>
    <xf numFmtId="0" fontId="49" fillId="0" borderId="0"/>
    <xf numFmtId="0" fontId="49" fillId="0" borderId="0"/>
    <xf numFmtId="0" fontId="50" fillId="0" borderId="0" applyFont="0" applyFill="0" applyBorder="0" applyAlignment="0" applyProtection="0"/>
    <xf numFmtId="0" fontId="50" fillId="0" borderId="0" applyFont="0" applyFill="0" applyBorder="0" applyAlignment="0" applyProtection="0"/>
    <xf numFmtId="0" fontId="3" fillId="0" borderId="0" applyNumberFormat="0" applyFill="0" applyBorder="0" applyAlignment="0" applyProtection="0"/>
    <xf numFmtId="0" fontId="3" fillId="0" borderId="0">
      <alignment horizontal="left"/>
    </xf>
    <xf numFmtId="0" fontId="51" fillId="0" borderId="0">
      <alignment horizontal="left"/>
    </xf>
    <xf numFmtId="0" fontId="52" fillId="0" borderId="0">
      <alignment horizontal="center"/>
    </xf>
    <xf numFmtId="0" fontId="24" fillId="36"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39"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32" fillId="46"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53" fillId="0" borderId="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55" borderId="0" applyNumberFormat="0" applyBorder="0" applyAlignment="0" applyProtection="0"/>
    <xf numFmtId="237" fontId="6" fillId="0" borderId="0"/>
    <xf numFmtId="0" fontId="3" fillId="0" borderId="0" applyNumberFormat="0" applyFont="0" applyBorder="0" applyAlignment="0"/>
    <xf numFmtId="0" fontId="54" fillId="0" borderId="21">
      <protection hidden="1"/>
    </xf>
    <xf numFmtId="0" fontId="54" fillId="0" borderId="21">
      <protection hidden="1"/>
    </xf>
    <xf numFmtId="0" fontId="54" fillId="0" borderId="21">
      <protection hidden="1"/>
    </xf>
    <xf numFmtId="0" fontId="54" fillId="0" borderId="21">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4" fillId="0" borderId="21">
      <protection hidden="1"/>
    </xf>
    <xf numFmtId="0" fontId="38" fillId="37" borderId="0" applyNumberFormat="0" applyBorder="0" applyAlignment="0" applyProtection="0"/>
    <xf numFmtId="0" fontId="57" fillId="0" borderId="0" applyFont="0" applyFill="0" applyBorder="0" applyAlignment="0" applyProtection="0">
      <alignment horizontal="right"/>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0" fontId="50" fillId="0" borderId="0" applyFon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53" fillId="0" borderId="0"/>
    <xf numFmtId="0" fontId="18" fillId="9" borderId="8" applyNumberFormat="0" applyAlignment="0" applyProtection="0"/>
    <xf numFmtId="0" fontId="35" fillId="51" borderId="14" applyNumberFormat="0" applyAlignment="0" applyProtection="0"/>
    <xf numFmtId="0" fontId="35" fillId="51" borderId="14"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35" fillId="51" borderId="14" applyNumberFormat="0" applyAlignment="0" applyProtection="0"/>
    <xf numFmtId="0" fontId="35" fillId="51" borderId="14" applyNumberFormat="0" applyAlignment="0" applyProtection="0"/>
    <xf numFmtId="0" fontId="64" fillId="0" borderId="0" applyNumberFormat="0" applyFill="0" applyBorder="0" applyAlignment="0" applyProtection="0">
      <alignment vertical="top"/>
      <protection locked="0"/>
    </xf>
    <xf numFmtId="0" fontId="6" fillId="0" borderId="0"/>
    <xf numFmtId="0" fontId="49" fillId="0" borderId="0" applyFont="0" applyFill="0" applyBorder="0" applyAlignment="0" applyProtection="0"/>
    <xf numFmtId="0" fontId="68" fillId="0" borderId="0" applyFont="0" applyFill="0" applyBorder="0" applyAlignment="0" applyProtection="0">
      <alignment horizontal="right"/>
    </xf>
    <xf numFmtId="233" fontId="6" fillId="0" borderId="0" applyFont="0" applyFill="0" applyBorder="0" applyAlignment="0" applyProtection="0"/>
    <xf numFmtId="43" fontId="6" fillId="0" borderId="0" applyFont="0" applyFill="0" applyBorder="0" applyAlignment="0" applyProtection="0"/>
    <xf numFmtId="169" fontId="69"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8"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1" fillId="0" borderId="0" applyFont="0" applyFill="0" applyBorder="0" applyAlignment="0" applyProtection="0"/>
    <xf numFmtId="0" fontId="70" fillId="0" borderId="0"/>
    <xf numFmtId="0" fontId="71" fillId="0" borderId="0"/>
    <xf numFmtId="0" fontId="49" fillId="0" borderId="0"/>
    <xf numFmtId="0" fontId="70" fillId="0" borderId="0"/>
    <xf numFmtId="0" fontId="71" fillId="0" borderId="0"/>
    <xf numFmtId="0" fontId="49" fillId="0" borderId="0"/>
    <xf numFmtId="0" fontId="72" fillId="0" borderId="0" applyNumberFormat="0" applyAlignment="0">
      <alignment horizontal="left"/>
    </xf>
    <xf numFmtId="0" fontId="49" fillId="0" borderId="0" applyFont="0" applyFill="0" applyBorder="0" applyAlignment="0" applyProtection="0"/>
    <xf numFmtId="0" fontId="68" fillId="0" borderId="0" applyFont="0" applyFill="0" applyBorder="0" applyAlignment="0" applyProtection="0">
      <alignment horizontal="right"/>
    </xf>
    <xf numFmtId="23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2" fillId="60" borderId="0" applyNumberFormat="0" applyFont="0" applyFill="0" applyBorder="0" applyProtection="0">
      <alignment horizontal="left"/>
    </xf>
    <xf numFmtId="0" fontId="50" fillId="0" borderId="0" applyFont="0" applyFill="0" applyBorder="0" applyAlignment="0" applyProtection="0"/>
    <xf numFmtId="0" fontId="3" fillId="0" borderId="0" applyFont="0" applyFill="0" applyBorder="0" applyAlignment="0" applyProtection="0"/>
    <xf numFmtId="0" fontId="68" fillId="0" borderId="0" applyFont="0" applyFill="0" applyBorder="0" applyAlignment="0" applyProtection="0"/>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6" fillId="0" borderId="0">
      <protection locked="0"/>
    </xf>
    <xf numFmtId="0" fontId="68" fillId="0" borderId="28" applyNumberFormat="0" applyFont="0" applyFill="0" applyAlignment="0" applyProtection="0"/>
    <xf numFmtId="0" fontId="67" fillId="0" borderId="0" applyNumberFormat="0" applyFill="0" applyBorder="0" applyAlignment="0" applyProtection="0"/>
    <xf numFmtId="0" fontId="77" fillId="0" borderId="0">
      <protection locked="0"/>
    </xf>
    <xf numFmtId="0" fontId="77" fillId="0" borderId="0">
      <protection locked="0"/>
    </xf>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8" fillId="0" borderId="0" applyNumberFormat="0" applyAlignment="0">
      <alignment horizontal="left"/>
    </xf>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235" fontId="3" fillId="0" borderId="0" applyFont="0" applyFill="0" applyBorder="0" applyAlignment="0" applyProtection="0"/>
    <xf numFmtId="235" fontId="3"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0" fontId="42" fillId="0" borderId="0" applyNumberFormat="0" applyFill="0" applyBorder="0" applyAlignment="0" applyProtection="0"/>
    <xf numFmtId="0" fontId="50" fillId="0" borderId="0" applyNumberFormat="0" applyFill="0" applyBorder="0" applyAlignment="0" applyProtection="0"/>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6" fillId="0" borderId="0"/>
    <xf numFmtId="0" fontId="81" fillId="0" borderId="0" applyFill="0" applyBorder="0" applyProtection="0">
      <alignment horizontal="left"/>
    </xf>
    <xf numFmtId="236" fontId="25" fillId="0" borderId="0">
      <alignment horizontal="right"/>
    </xf>
    <xf numFmtId="236" fontId="25" fillId="0" borderId="0">
      <alignment horizontal="right"/>
    </xf>
    <xf numFmtId="0" fontId="82" fillId="0" borderId="0"/>
    <xf numFmtId="38" fontId="74" fillId="0" borderId="21" applyBorder="0"/>
    <xf numFmtId="38" fontId="74" fillId="0" borderId="21" applyBorder="0"/>
    <xf numFmtId="38" fontId="74" fillId="0" borderId="21" applyBorder="0"/>
    <xf numFmtId="0" fontId="33" fillId="38" borderId="0" applyNumberFormat="0" applyBorder="0" applyAlignment="0" applyProtection="0"/>
    <xf numFmtId="0" fontId="109" fillId="0" borderId="0" applyNumberFormat="0" applyBorder="0" applyAlignment="0"/>
    <xf numFmtId="0" fontId="68" fillId="0" borderId="0" applyFont="0" applyFill="0" applyBorder="0" applyAlignment="0" applyProtection="0">
      <alignment horizontal="right"/>
    </xf>
    <xf numFmtId="0" fontId="51" fillId="0" borderId="0" applyNumberFormat="0" applyFill="0" applyBorder="0" applyProtection="0">
      <alignment horizontal="right"/>
    </xf>
    <xf numFmtId="0" fontId="83" fillId="0" borderId="77" applyNumberFormat="0" applyAlignment="0" applyProtection="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87" fillId="0" borderId="0"/>
    <xf numFmtId="0" fontId="88" fillId="63" borderId="0">
      <alignment horizontal="left" wrapText="1" indent="2"/>
    </xf>
    <xf numFmtId="0" fontId="37" fillId="41" borderId="13" applyNumberFormat="0" applyAlignment="0" applyProtection="0"/>
    <xf numFmtId="0" fontId="73" fillId="0" borderId="0" applyNumberForma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1" fillId="0" borderId="0" applyBorder="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44"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0" fontId="7" fillId="0" borderId="0" applyNumberForma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0" fontId="3" fillId="0" borderId="0"/>
    <xf numFmtId="0" fontId="3" fillId="0" borderId="0"/>
    <xf numFmtId="0" fontId="99" fillId="0" borderId="0"/>
    <xf numFmtId="0" fontId="76" fillId="0" borderId="0">
      <protection locked="0"/>
    </xf>
    <xf numFmtId="0" fontId="68" fillId="0" borderId="0" applyFont="0" applyFill="0" applyBorder="0" applyAlignment="0" applyProtection="0">
      <alignment horizontal="right"/>
    </xf>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6" fillId="0" borderId="0"/>
    <xf numFmtId="0" fontId="6" fillId="0" borderId="0"/>
    <xf numFmtId="0" fontId="6" fillId="0" borderId="0"/>
    <xf numFmtId="0" fontId="3" fillId="0" borderId="0"/>
    <xf numFmtId="0" fontId="99" fillId="0" borderId="0"/>
    <xf numFmtId="0" fontId="99" fillId="0" borderId="0"/>
    <xf numFmtId="0" fontId="99" fillId="0" borderId="0"/>
    <xf numFmtId="0" fontId="99" fillId="0" borderId="0"/>
    <xf numFmtId="0" fontId="99" fillId="0" borderId="0"/>
    <xf numFmtId="0" fontId="3"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227" fontId="3" fillId="0" borderId="0"/>
    <xf numFmtId="237" fontId="6" fillId="0" borderId="0"/>
    <xf numFmtId="227"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0" fontId="99"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227" fontId="3" fillId="0" borderId="0"/>
    <xf numFmtId="0" fontId="95" fillId="0" borderId="0" applyNumberFormat="0" applyFill="0" applyBorder="0" applyAlignment="0" applyProtection="0"/>
    <xf numFmtId="227" fontId="3" fillId="0" borderId="0"/>
    <xf numFmtId="0" fontId="99" fillId="0" borderId="0"/>
    <xf numFmtId="0" fontId="6" fillId="0" borderId="0"/>
    <xf numFmtId="0" fontId="99" fillId="0" borderId="0"/>
    <xf numFmtId="0" fontId="6" fillId="0" borderId="0"/>
    <xf numFmtId="0" fontId="6" fillId="0" borderId="0"/>
    <xf numFmtId="0" fontId="6" fillId="0" borderId="0"/>
    <xf numFmtId="0" fontId="6"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79" fillId="0" borderId="0"/>
    <xf numFmtId="0" fontId="3" fillId="0" borderId="0"/>
    <xf numFmtId="0" fontId="79" fillId="0" borderId="0"/>
    <xf numFmtId="0" fontId="79" fillId="0" borderId="0"/>
    <xf numFmtId="0" fontId="3" fillId="0" borderId="0"/>
    <xf numFmtId="0" fontId="79"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7" fontId="6"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9" fontId="6" fillId="0" borderId="0"/>
    <xf numFmtId="0" fontId="3" fillId="0" borderId="0"/>
    <xf numFmtId="0" fontId="6" fillId="0" borderId="0"/>
    <xf numFmtId="0" fontId="6" fillId="0" borderId="0"/>
    <xf numFmtId="229" fontId="6" fillId="0" borderId="0"/>
    <xf numFmtId="0" fontId="6" fillId="0" borderId="0"/>
    <xf numFmtId="0" fontId="6" fillId="0" borderId="0"/>
    <xf numFmtId="0" fontId="3"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9"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1"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89"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alignment vertical="top"/>
    </xf>
    <xf numFmtId="0" fontId="3" fillId="0" borderId="0"/>
    <xf numFmtId="0" fontId="3" fillId="0" borderId="0"/>
    <xf numFmtId="0" fontId="3" fillId="0" borderId="0"/>
    <xf numFmtId="0" fontId="50" fillId="0" borderId="0"/>
    <xf numFmtId="0" fontId="96" fillId="0" borderId="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24" fillId="10" borderId="9"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98" fillId="0" borderId="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29" fillId="35" borderId="0">
      <alignment horizontal="right"/>
    </xf>
    <xf numFmtId="0" fontId="30" fillId="35" borderId="12"/>
    <xf numFmtId="0" fontId="30" fillId="35" borderId="12"/>
    <xf numFmtId="0" fontId="30" fillId="35" borderId="12"/>
    <xf numFmtId="0" fontId="30" fillId="35" borderId="12"/>
    <xf numFmtId="0" fontId="30" fillId="35" borderId="12"/>
    <xf numFmtId="0" fontId="30" fillId="0" borderId="0" applyBorder="0">
      <alignment horizontal="centerContinuous"/>
    </xf>
    <xf numFmtId="0" fontId="31" fillId="0" borderId="0" applyBorder="0">
      <alignment horizontal="centerContinuous"/>
    </xf>
    <xf numFmtId="0" fontId="70" fillId="0" borderId="0"/>
    <xf numFmtId="0" fontId="50" fillId="0" borderId="0" applyFont="0" applyFill="0" applyBorder="0" applyAlignment="0" applyProtection="0"/>
    <xf numFmtId="9" fontId="69" fillId="0" borderId="0" applyFont="0" applyFill="0" applyBorder="0" applyAlignment="0" applyProtection="0"/>
    <xf numFmtId="9" fontId="3" fillId="0" borderId="0" applyFont="0" applyFill="0" applyBorder="0" applyAlignment="0" applyProtection="0"/>
    <xf numFmtId="224" fontId="69" fillId="0" borderId="0" applyFont="0" applyFill="0" applyBorder="0" applyAlignment="0" applyProtection="0"/>
    <xf numFmtId="9" fontId="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5" fillId="0" borderId="78" applyNumberFormat="0" applyBorder="0"/>
    <xf numFmtId="0" fontId="100" fillId="0" borderId="0" applyFont="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76" fillId="0" borderId="0">
      <protection locked="0"/>
    </xf>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5" fillId="0" borderId="0" applyNumberFormat="0" applyFont="0" applyFill="0" applyBorder="0" applyAlignment="0" applyProtection="0">
      <alignment horizontal="left"/>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75" fillId="64" borderId="0" applyNumberFormat="0" applyFont="0" applyBorder="0" applyAlignment="0" applyProtection="0"/>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6" fillId="0" borderId="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0" borderId="0"/>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0" fontId="37" fillId="41" borderId="13" applyNumberFormat="0" applyAlignment="0" applyProtection="0"/>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3" fillId="57" borderId="0" applyNumberFormat="0" applyFont="0" applyBorder="0" applyAlignment="0" applyProtection="0"/>
    <xf numFmtId="0" fontId="3" fillId="59" borderId="0" applyNumberFormat="0" applyFont="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0" borderId="0" applyNumberFormat="0" applyFont="0" applyBorder="0" applyAlignment="0" applyProtection="0"/>
    <xf numFmtId="43"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0" fontId="3" fillId="0" borderId="0" applyFont="0" applyFill="0" applyBorder="0" applyAlignment="0" applyProtection="0"/>
    <xf numFmtId="238" fontId="6" fillId="0" borderId="0" applyFont="0" applyFill="0" applyBorder="0" applyAlignment="0" applyProtection="0"/>
    <xf numFmtId="179" fontId="69" fillId="0" borderId="0" applyFont="0" applyFill="0" applyBorder="0" applyAlignment="0" applyProtection="0"/>
    <xf numFmtId="171" fontId="79"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232" fontId="6" fillId="0" borderId="0" applyFont="0" applyFill="0" applyBorder="0" applyAlignment="0" applyProtection="0"/>
    <xf numFmtId="179" fontId="69" fillId="0" borderId="0" applyFont="0" applyFill="0" applyBorder="0" applyAlignment="0" applyProtection="0"/>
    <xf numFmtId="43" fontId="6" fillId="0" borderId="0" applyFont="0" applyFill="0" applyBorder="0" applyAlignment="0" applyProtection="0"/>
    <xf numFmtId="0" fontId="85" fillId="0" borderId="0" applyNumberFormat="0" applyFill="0" applyBorder="0" applyAlignment="0" applyProtection="0">
      <alignment vertical="top"/>
      <protection locked="0"/>
    </xf>
    <xf numFmtId="0" fontId="122" fillId="0" borderId="0" applyNumberFormat="0" applyFill="0" applyBorder="0" applyAlignment="0" applyProtection="0"/>
    <xf numFmtId="0" fontId="73" fillId="0" borderId="0" applyNumberFormat="0" applyBorder="0" applyAlignment="0"/>
    <xf numFmtId="0" fontId="49" fillId="0" borderId="0"/>
    <xf numFmtId="0" fontId="109" fillId="0" borderId="0" applyNumberFormat="0" applyBorder="0" applyAlignment="0"/>
    <xf numFmtId="0" fontId="49" fillId="0" borderId="0"/>
    <xf numFmtId="0" fontId="123" fillId="63" borderId="0">
      <alignment wrapText="1"/>
    </xf>
    <xf numFmtId="0" fontId="75" fillId="0" borderId="0"/>
    <xf numFmtId="0" fontId="125" fillId="0" borderId="0"/>
    <xf numFmtId="0" fontId="126"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27" fillId="0" borderId="0" applyFill="0" applyBorder="0" applyProtection="0">
      <alignment horizontal="left" vertical="top"/>
    </xf>
    <xf numFmtId="0" fontId="46" fillId="0" borderId="0" applyNumberFormat="0" applyFill="0" applyBorder="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01" fillId="50" borderId="21"/>
    <xf numFmtId="0" fontId="101" fillId="50" borderId="21"/>
    <xf numFmtId="0" fontId="101" fillId="50" borderId="21"/>
    <xf numFmtId="0" fontId="101" fillId="50" borderId="21"/>
    <xf numFmtId="0" fontId="101" fillId="50" borderId="21"/>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130" fillId="0" borderId="32">
      <alignment horizontal="center"/>
    </xf>
    <xf numFmtId="0" fontId="87" fillId="0" borderId="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0" fontId="131" fillId="0" borderId="0">
      <alignment vertical="top"/>
    </xf>
    <xf numFmtId="43" fontId="6"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0" fontId="41" fillId="0" borderId="0" applyNumberForma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6" fillId="10"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239" fontId="25" fillId="0" borderId="0">
      <alignment horizontal="center"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83" fillId="0" borderId="83">
      <alignment horizontal="left" vertical="center"/>
    </xf>
    <xf numFmtId="0" fontId="75" fillId="0" borderId="81" applyNumberFormat="0" applyFont="0" applyBorder="0" applyAlignment="0"/>
    <xf numFmtId="0" fontId="74" fillId="60" borderId="80" applyNumberFormat="0" applyBorder="0" applyAlignment="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 fillId="0" borderId="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43" fontId="6"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71" fontId="1" fillId="0" borderId="0" applyFont="0" applyFill="0" applyBorder="0" applyAlignment="0" applyProtection="0"/>
    <xf numFmtId="0" fontId="1" fillId="0" borderId="0"/>
    <xf numFmtId="9" fontId="1"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6" fillId="0" borderId="0"/>
    <xf numFmtId="237"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0" fontId="109" fillId="0" borderId="0" applyNumberFormat="0" applyBorder="0" applyAlignment="0"/>
    <xf numFmtId="0" fontId="37" fillId="41" borderId="13" applyNumberFormat="0" applyAlignment="0" applyProtection="0"/>
    <xf numFmtId="0" fontId="18" fillId="9" borderId="8" applyNumberFormat="0" applyAlignment="0" applyProtection="0"/>
    <xf numFmtId="0" fontId="17" fillId="0" borderId="7" applyNumberFormat="0" applyFill="0" applyAlignment="0" applyProtection="0"/>
    <xf numFmtId="174" fontId="6" fillId="0" borderId="0" applyFont="0" applyFill="0" applyBorder="0" applyAlignment="0" applyProtection="0"/>
    <xf numFmtId="0" fontId="73" fillId="0" borderId="0" applyNumberFormat="0" applyBorder="0" applyAlignment="0"/>
    <xf numFmtId="0" fontId="109" fillId="0" borderId="0" applyNumberFormat="0" applyBorder="0" applyAlignment="0"/>
    <xf numFmtId="0" fontId="3" fillId="0" borderId="0"/>
    <xf numFmtId="234" fontId="3" fillId="0" borderId="0" applyFont="0" applyFill="0" applyBorder="0" applyAlignment="0" applyProtection="0"/>
    <xf numFmtId="237" fontId="6" fillId="0" borderId="0"/>
    <xf numFmtId="0" fontId="73" fillId="0" borderId="0" applyNumberFormat="0" applyBorder="0" applyAlignment="0"/>
    <xf numFmtId="0" fontId="6" fillId="0" borderId="0"/>
    <xf numFmtId="174" fontId="6"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174" fontId="6" fillId="0" borderId="0" applyFont="0" applyFill="0" applyBorder="0" applyAlignment="0" applyProtection="0"/>
    <xf numFmtId="234" fontId="3" fillId="0" borderId="0" applyFont="0" applyFill="0" applyBorder="0" applyAlignment="0" applyProtection="0"/>
    <xf numFmtId="0" fontId="6" fillId="0" borderId="0"/>
    <xf numFmtId="0" fontId="37" fillId="41" borderId="13" applyNumberFormat="0" applyAlignment="0" applyProtection="0"/>
    <xf numFmtId="0" fontId="6" fillId="0" borderId="0"/>
    <xf numFmtId="0" fontId="7" fillId="0" borderId="0" applyNumberFormat="0" applyFill="0" applyBorder="0" applyAlignment="0" applyProtection="0"/>
    <xf numFmtId="235" fontId="3" fillId="0" borderId="0" applyFont="0" applyFill="0" applyBorder="0" applyAlignment="0" applyProtection="0"/>
    <xf numFmtId="0" fontId="37" fillId="41" borderId="13" applyNumberFormat="0" applyAlignment="0" applyProtection="0"/>
    <xf numFmtId="0" fontId="83" fillId="0" borderId="43" applyNumberFormat="0" applyAlignment="0" applyProtection="0">
      <alignment horizontal="left" vertical="center"/>
    </xf>
    <xf numFmtId="234" fontId="3" fillId="0" borderId="0" applyFont="0" applyFill="0" applyBorder="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6" fillId="0" borderId="0"/>
    <xf numFmtId="0" fontId="37" fillId="41" borderId="13" applyNumberFormat="0" applyAlignment="0" applyProtection="0"/>
    <xf numFmtId="0" fontId="3" fillId="0" borderId="0"/>
    <xf numFmtId="0" fontId="3" fillId="0" borderId="0"/>
    <xf numFmtId="0" fontId="6" fillId="0" borderId="0"/>
    <xf numFmtId="237" fontId="6" fillId="0" borderId="0"/>
    <xf numFmtId="0" fontId="3" fillId="0" borderId="0"/>
    <xf numFmtId="0" fontId="99" fillId="0" borderId="0"/>
    <xf numFmtId="0" fontId="99" fillId="0" borderId="0"/>
    <xf numFmtId="0"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0" fontId="3" fillId="0" borderId="0"/>
    <xf numFmtId="0" fontId="99" fillId="0" borderId="0"/>
    <xf numFmtId="0"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99"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237" fontId="6" fillId="0" borderId="0"/>
    <xf numFmtId="0" fontId="99" fillId="0" borderId="0"/>
    <xf numFmtId="0" fontId="50" fillId="0" borderId="0"/>
    <xf numFmtId="189"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9" fontId="3" fillId="0" borderId="0"/>
    <xf numFmtId="189" fontId="3" fillId="0" borderId="0"/>
    <xf numFmtId="0" fontId="50" fillId="0" borderId="0"/>
    <xf numFmtId="237" fontId="6" fillId="0" borderId="0"/>
    <xf numFmtId="0" fontId="95" fillId="0" borderId="0" applyNumberFormat="0" applyFill="0" applyBorder="0" applyAlignment="0" applyProtection="0"/>
    <xf numFmtId="237" fontId="6" fillId="0" borderId="0"/>
    <xf numFmtId="237" fontId="6" fillId="0" borderId="0"/>
    <xf numFmtId="237" fontId="6" fillId="0" borderId="0"/>
    <xf numFmtId="0" fontId="3"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73" fillId="0" borderId="0" applyNumberFormat="0" applyBorder="0" applyAlignment="0"/>
    <xf numFmtId="0" fontId="99" fillId="0" borderId="0"/>
    <xf numFmtId="0" fontId="3" fillId="0" borderId="0"/>
    <xf numFmtId="0" fontId="3" fillId="0" borderId="0"/>
    <xf numFmtId="0" fontId="3"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83" fillId="0" borderId="29" applyNumberFormat="0" applyAlignment="0" applyProtection="0">
      <alignment horizontal="left" vertical="center"/>
    </xf>
    <xf numFmtId="235" fontId="3" fillId="0" borderId="0" applyFont="0" applyFill="0" applyBorder="0" applyAlignment="0" applyProtection="0"/>
    <xf numFmtId="237" fontId="6" fillId="0" borderId="0"/>
    <xf numFmtId="0" fontId="3" fillId="0" borderId="0" applyFont="0" applyFill="0" applyBorder="0" applyAlignment="0" applyProtection="0"/>
    <xf numFmtId="0" fontId="109" fillId="0" borderId="0" applyNumberFormat="0" applyBorder="0" applyAlignment="0"/>
    <xf numFmtId="0" fontId="37" fillId="41" borderId="13" applyNumberFormat="0" applyAlignment="0" applyProtection="0"/>
    <xf numFmtId="0" fontId="7" fillId="0" borderId="0" applyNumberFormat="0" applyFill="0" applyBorder="0" applyAlignment="0" applyProtection="0"/>
    <xf numFmtId="0" fontId="6" fillId="0" borderId="0"/>
    <xf numFmtId="0" fontId="7" fillId="0" borderId="0" applyNumberFormat="0" applyFill="0" applyBorder="0" applyAlignment="0" applyProtection="0"/>
    <xf numFmtId="237" fontId="6" fillId="0" borderId="0"/>
    <xf numFmtId="237" fontId="6" fillId="0" borderId="0"/>
    <xf numFmtId="174" fontId="6" fillId="0" borderId="0" applyFon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18" fillId="9" borderId="8" applyNumberFormat="0" applyAlignment="0" applyProtection="0"/>
    <xf numFmtId="0" fontId="109" fillId="0" borderId="0" applyNumberFormat="0" applyBorder="0" applyAlignment="0"/>
    <xf numFmtId="0" fontId="6" fillId="0" borderId="0"/>
    <xf numFmtId="0" fontId="73" fillId="0" borderId="0" applyNumberFormat="0" applyBorder="0" applyAlignment="0"/>
    <xf numFmtId="0" fontId="7" fillId="0" borderId="0" applyNumberFormat="0" applyFill="0" applyBorder="0" applyAlignment="0" applyProtection="0"/>
    <xf numFmtId="174" fontId="6" fillId="0" borderId="0" applyFont="0" applyFill="0" applyBorder="0" applyAlignment="0" applyProtection="0"/>
    <xf numFmtId="0" fontId="73" fillId="0" borderId="0" applyNumberFormat="0" applyBorder="0" applyAlignment="0"/>
    <xf numFmtId="0" fontId="3" fillId="0" borderId="0" applyFont="0" applyFill="0" applyBorder="0" applyAlignment="0" applyProtection="0"/>
    <xf numFmtId="0" fontId="73" fillId="0" borderId="0" applyNumberFormat="0" applyBorder="0" applyAlignment="0"/>
    <xf numFmtId="0" fontId="109" fillId="0" borderId="0" applyNumberFormat="0" applyBorder="0" applyAlignment="0"/>
    <xf numFmtId="234" fontId="3" fillId="0" borderId="0" applyFont="0" applyFill="0" applyBorder="0" applyAlignment="0" applyProtection="0"/>
    <xf numFmtId="0" fontId="109" fillId="0" borderId="0" applyNumberFormat="0" applyBorder="0" applyAlignment="0"/>
    <xf numFmtId="237" fontId="6" fillId="0" borderId="0"/>
    <xf numFmtId="0" fontId="18" fillId="9" borderId="8" applyNumberFormat="0" applyAlignment="0" applyProtection="0"/>
    <xf numFmtId="0" fontId="6" fillId="0" borderId="0"/>
    <xf numFmtId="0" fontId="7" fillId="0" borderId="0" applyNumberFormat="0" applyFill="0" applyBorder="0" applyAlignment="0" applyProtection="0"/>
    <xf numFmtId="0" fontId="17" fillId="0" borderId="7" applyNumberFormat="0" applyFill="0" applyAlignment="0" applyProtection="0"/>
    <xf numFmtId="0" fontId="18" fillId="9" borderId="8" applyNumberFormat="0" applyAlignment="0" applyProtection="0"/>
    <xf numFmtId="0" fontId="50" fillId="0" borderId="0"/>
    <xf numFmtId="174" fontId="6" fillId="0" borderId="0" applyFont="0" applyFill="0" applyBorder="0" applyAlignment="0" applyProtection="0"/>
    <xf numFmtId="0" fontId="95" fillId="0" borderId="0" applyNumberFormat="0" applyFill="0" applyBorder="0" applyAlignment="0" applyProtection="0"/>
    <xf numFmtId="237" fontId="6" fillId="0" borderId="0"/>
    <xf numFmtId="0" fontId="7" fillId="0" borderId="0" applyNumberFormat="0" applyFill="0" applyBorder="0" applyAlignment="0" applyProtection="0"/>
    <xf numFmtId="0" fontId="99" fillId="0" borderId="0"/>
    <xf numFmtId="174" fontId="6" fillId="0" borderId="0" applyFont="0" applyFill="0" applyBorder="0" applyAlignment="0" applyProtection="0"/>
    <xf numFmtId="237" fontId="6" fillId="0" borderId="0"/>
    <xf numFmtId="237" fontId="6" fillId="0" borderId="0"/>
    <xf numFmtId="0" fontId="3" fillId="0" borderId="0"/>
    <xf numFmtId="237" fontId="6" fillId="0" borderId="0"/>
    <xf numFmtId="0" fontId="18" fillId="9" borderId="8" applyNumberFormat="0" applyAlignment="0" applyProtection="0"/>
    <xf numFmtId="0" fontId="6"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3" fillId="0" borderId="0" applyFont="0" applyFill="0" applyBorder="0" applyAlignment="0" applyProtection="0"/>
    <xf numFmtId="0" fontId="18" fillId="9" borderId="8" applyNumberFormat="0" applyAlignment="0" applyProtection="0"/>
    <xf numFmtId="0" fontId="73" fillId="0" borderId="0" applyNumberFormat="0" applyBorder="0" applyAlignment="0"/>
    <xf numFmtId="0" fontId="37" fillId="41" borderId="13" applyNumberFormat="0" applyAlignment="0" applyProtection="0"/>
    <xf numFmtId="174" fontId="6" fillId="0" borderId="0" applyFont="0" applyFill="0" applyBorder="0" applyAlignment="0" applyProtection="0"/>
    <xf numFmtId="0" fontId="37" fillId="41" borderId="13" applyNumberFormat="0" applyAlignment="0" applyProtection="0"/>
    <xf numFmtId="0" fontId="3" fillId="0" borderId="0"/>
    <xf numFmtId="237" fontId="6" fillId="0" borderId="0"/>
    <xf numFmtId="0" fontId="3" fillId="0" borderId="0" applyFont="0" applyFill="0" applyBorder="0" applyAlignment="0" applyProtection="0"/>
    <xf numFmtId="0" fontId="73" fillId="0" borderId="0" applyNumberFormat="0" applyBorder="0" applyAlignment="0"/>
    <xf numFmtId="235" fontId="3" fillId="0" borderId="0" applyFont="0" applyFill="0" applyBorder="0" applyAlignment="0" applyProtection="0"/>
    <xf numFmtId="237" fontId="6" fillId="0" borderId="0"/>
    <xf numFmtId="0" fontId="3" fillId="0" borderId="0"/>
    <xf numFmtId="0" fontId="99" fillId="0" borderId="0"/>
    <xf numFmtId="0" fontId="99" fillId="0" borderId="0"/>
    <xf numFmtId="237" fontId="6" fillId="0" borderId="0"/>
    <xf numFmtId="237" fontId="6" fillId="0" borderId="0"/>
    <xf numFmtId="0" fontId="99" fillId="0" borderId="0"/>
    <xf numFmtId="0" fontId="6" fillId="0" borderId="0"/>
    <xf numFmtId="174" fontId="6" fillId="0" borderId="0" applyFont="0" applyFill="0" applyBorder="0" applyAlignment="0" applyProtection="0"/>
    <xf numFmtId="0" fontId="99" fillId="0" borderId="0"/>
    <xf numFmtId="237" fontId="6" fillId="0" borderId="0"/>
    <xf numFmtId="0" fontId="6" fillId="0" borderId="0"/>
    <xf numFmtId="174" fontId="6" fillId="0" borderId="0" applyFont="0" applyFill="0" applyBorder="0" applyAlignment="0" applyProtection="0"/>
    <xf numFmtId="0" fontId="17" fillId="0" borderId="7" applyNumberFormat="0" applyFill="0" applyAlignment="0" applyProtection="0"/>
    <xf numFmtId="174" fontId="6" fillId="0" borderId="0" applyFont="0" applyFill="0" applyBorder="0" applyAlignment="0" applyProtection="0"/>
    <xf numFmtId="237" fontId="6" fillId="0" borderId="0"/>
    <xf numFmtId="0" fontId="6" fillId="0" borderId="0"/>
    <xf numFmtId="0" fontId="17" fillId="0" borderId="7" applyNumberFormat="0" applyFill="0" applyAlignment="0" applyProtection="0"/>
    <xf numFmtId="0" fontId="6" fillId="0" borderId="0"/>
    <xf numFmtId="237" fontId="6" fillId="0" borderId="0"/>
    <xf numFmtId="174" fontId="6" fillId="0" borderId="0" applyFont="0" applyFill="0" applyBorder="0" applyAlignment="0" applyProtection="0"/>
    <xf numFmtId="174" fontId="6" fillId="0" borderId="0" applyFont="0" applyFill="0" applyBorder="0" applyAlignment="0" applyProtection="0"/>
    <xf numFmtId="0" fontId="37" fillId="41" borderId="13" applyNumberFormat="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6" fillId="0" borderId="0"/>
    <xf numFmtId="0" fontId="99" fillId="0" borderId="0"/>
    <xf numFmtId="0" fontId="95" fillId="0" borderId="0" applyNumberFormat="0" applyFill="0" applyBorder="0" applyAlignment="0" applyProtection="0"/>
    <xf numFmtId="237" fontId="6" fillId="0" borderId="0"/>
    <xf numFmtId="174" fontId="6" fillId="0" borderId="0" applyFont="0" applyFill="0" applyBorder="0" applyAlignment="0" applyProtection="0"/>
    <xf numFmtId="0" fontId="3" fillId="0" borderId="0"/>
    <xf numFmtId="0" fontId="7" fillId="0" borderId="0" applyNumberFormat="0" applyFill="0" applyBorder="0" applyAlignment="0" applyProtection="0"/>
    <xf numFmtId="43" fontId="6" fillId="0" borderId="0" applyFont="0" applyFill="0" applyBorder="0" applyAlignment="0" applyProtection="0"/>
    <xf numFmtId="4" fontId="117" fillId="35" borderId="182">
      <alignment vertical="center"/>
    </xf>
    <xf numFmtId="227" fontId="83" fillId="0" borderId="215" applyNumberFormat="0" applyAlignment="0" applyProtection="0">
      <alignment horizontal="left" vertical="center"/>
    </xf>
    <xf numFmtId="4" fontId="118" fillId="35" borderId="258">
      <alignment vertical="center"/>
    </xf>
    <xf numFmtId="227" fontId="83" fillId="0" borderId="267" applyNumberFormat="0" applyAlignment="0" applyProtection="0">
      <alignment horizontal="left" vertical="center"/>
    </xf>
    <xf numFmtId="43" fontId="6" fillId="0" borderId="0" applyFont="0" applyFill="0" applyBorder="0" applyAlignment="0" applyProtection="0"/>
    <xf numFmtId="4" fontId="106" fillId="66" borderId="154">
      <alignment vertical="center"/>
    </xf>
    <xf numFmtId="43" fontId="6" fillId="0" borderId="0" applyFont="0" applyFill="0" applyBorder="0" applyAlignment="0" applyProtection="0"/>
    <xf numFmtId="4" fontId="118" fillId="35" borderId="138">
      <alignment vertical="center"/>
    </xf>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04" fillId="76" borderId="209" applyNumberFormat="0" applyProtection="0">
      <alignment horizontal="left" vertical="center" indent="1"/>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8" fillId="35" borderId="154">
      <alignment vertical="center"/>
    </xf>
    <xf numFmtId="227" fontId="83" fillId="0" borderId="155" applyNumberFormat="0" applyAlignment="0" applyProtection="0">
      <alignment horizontal="left" vertical="center"/>
    </xf>
    <xf numFmtId="4" fontId="117" fillId="35" borderId="138">
      <alignment vertical="center"/>
    </xf>
    <xf numFmtId="4" fontId="106" fillId="66" borderId="138">
      <alignment vertical="center"/>
    </xf>
    <xf numFmtId="4" fontId="119" fillId="63" borderId="146">
      <alignment horizontal="left" vertical="center" indent="1"/>
    </xf>
    <xf numFmtId="4" fontId="118" fillId="35" borderId="146">
      <alignment vertical="center"/>
    </xf>
    <xf numFmtId="227" fontId="83" fillId="0" borderId="123" applyNumberFormat="0" applyAlignment="0" applyProtection="0">
      <alignment horizontal="left" vertical="center"/>
    </xf>
    <xf numFmtId="4" fontId="119" fillId="63" borderId="302">
      <alignment horizontal="left" vertical="center" indent="1"/>
    </xf>
    <xf numFmtId="4" fontId="119" fillId="63" borderId="138">
      <alignment horizontal="left" vertical="center" indent="1"/>
    </xf>
    <xf numFmtId="227" fontId="83" fillId="0" borderId="203" applyNumberFormat="0" applyAlignment="0" applyProtection="0">
      <alignment horizontal="left" vertical="center"/>
    </xf>
    <xf numFmtId="4" fontId="118" fillId="35" borderId="270">
      <alignment vertical="center"/>
    </xf>
    <xf numFmtId="4" fontId="107" fillId="66" borderId="226">
      <alignment vertical="center"/>
    </xf>
    <xf numFmtId="4" fontId="106" fillId="66" borderId="270">
      <alignment vertical="center"/>
    </xf>
    <xf numFmtId="4" fontId="106" fillId="66" borderId="178">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 fontId="104" fillId="76" borderId="281" applyNumberFormat="0" applyProtection="0">
      <alignment horizontal="left" vertical="center" indent="1"/>
    </xf>
    <xf numFmtId="4" fontId="119" fillId="63" borderId="150">
      <alignment horizontal="left" vertical="center" indent="1"/>
    </xf>
    <xf numFmtId="4" fontId="118" fillId="35" borderId="150">
      <alignment vertical="center"/>
    </xf>
    <xf numFmtId="4" fontId="104" fillId="76" borderId="137" applyNumberFormat="0" applyProtection="0">
      <alignment horizontal="left" vertical="center" indent="1"/>
    </xf>
    <xf numFmtId="4" fontId="107" fillId="66" borderId="134">
      <alignment vertical="center"/>
    </xf>
    <xf numFmtId="4" fontId="117" fillId="35" borderId="134">
      <alignment vertical="center"/>
    </xf>
    <xf numFmtId="227" fontId="83" fillId="0" borderId="179" applyNumberFormat="0" applyAlignment="0" applyProtection="0">
      <alignment horizontal="left" vertical="center"/>
    </xf>
    <xf numFmtId="4" fontId="118" fillId="35" borderId="138">
      <alignment vertical="center"/>
    </xf>
    <xf numFmtId="4" fontId="106" fillId="66" borderId="174">
      <alignment vertical="center"/>
    </xf>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75" fillId="0" borderId="132" applyNumberFormat="0" applyBorder="0"/>
    <xf numFmtId="227" fontId="83" fillId="0" borderId="155" applyNumberFormat="0" applyAlignment="0" applyProtection="0">
      <alignment horizontal="left" vertical="center"/>
    </xf>
    <xf numFmtId="4" fontId="118" fillId="35" borderId="186">
      <alignment vertical="center"/>
    </xf>
    <xf numFmtId="43" fontId="6" fillId="0" borderId="0" applyFont="0" applyFill="0" applyBorder="0" applyAlignment="0" applyProtection="0"/>
    <xf numFmtId="4" fontId="118" fillId="35" borderId="278">
      <alignment vertical="center"/>
    </xf>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87" applyNumberFormat="0" applyAlignment="0" applyProtection="0">
      <alignment horizontal="left" vertical="center"/>
    </xf>
    <xf numFmtId="4" fontId="104" fillId="76" borderId="201" applyNumberFormat="0" applyProtection="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234">
      <alignment horizontal="left" vertical="center" indent="1"/>
    </xf>
    <xf numFmtId="4" fontId="104" fillId="76" borderId="241" applyNumberFormat="0" applyProtection="0">
      <alignment horizontal="left" vertical="center" indent="1"/>
    </xf>
    <xf numFmtId="4" fontId="106" fillId="66" borderId="214">
      <alignment vertical="center"/>
    </xf>
    <xf numFmtId="4" fontId="119" fillId="63" borderId="274">
      <alignment horizontal="left" vertical="center" indent="1"/>
    </xf>
    <xf numFmtId="4" fontId="119" fillId="63" borderId="282">
      <alignment horizontal="left" vertical="center" indent="1"/>
    </xf>
    <xf numFmtId="4" fontId="107" fillId="66" borderId="246">
      <alignment vertical="center"/>
    </xf>
    <xf numFmtId="4" fontId="117" fillId="35" borderId="246">
      <alignment vertical="center"/>
    </xf>
    <xf numFmtId="43" fontId="3" fillId="0" borderId="0" applyFont="0" applyFill="0" applyBorder="0" applyAlignment="0" applyProtection="0"/>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 fontId="106" fillId="66" borderId="162">
      <alignment vertical="center"/>
    </xf>
    <xf numFmtId="41" fontId="3" fillId="0" borderId="0" applyFont="0" applyFill="0" applyBorder="0" applyAlignment="0" applyProtection="0"/>
    <xf numFmtId="4" fontId="107" fillId="66" borderId="166">
      <alignment vertical="center"/>
    </xf>
    <xf numFmtId="227" fontId="83" fillId="0" borderId="167" applyNumberFormat="0" applyAlignment="0" applyProtection="0">
      <alignment horizontal="left" vertical="center"/>
    </xf>
    <xf numFmtId="4" fontId="119" fillId="63" borderId="170">
      <alignment horizontal="left" vertical="center" indent="1"/>
    </xf>
    <xf numFmtId="227" fontId="83" fillId="0" borderId="235" applyNumberFormat="0" applyAlignment="0" applyProtection="0">
      <alignment horizontal="left" vertical="center"/>
    </xf>
    <xf numFmtId="4" fontId="117" fillId="35" borderId="226">
      <alignment vertical="center"/>
    </xf>
    <xf numFmtId="4" fontId="117" fillId="35" borderId="298">
      <alignment vertical="center"/>
    </xf>
    <xf numFmtId="9" fontId="75" fillId="0" borderId="268" applyNumberFormat="0" applyBorder="0"/>
    <xf numFmtId="9" fontId="75" fillId="0" borderId="216" applyNumberFormat="0" applyBorder="0"/>
    <xf numFmtId="4" fontId="104" fillId="76" borderId="245" applyNumberFormat="0" applyProtection="0">
      <alignment horizontal="left" vertical="center" indent="1"/>
    </xf>
    <xf numFmtId="43" fontId="3"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 fontId="118" fillId="35" borderId="298">
      <alignment vertical="center"/>
    </xf>
    <xf numFmtId="4" fontId="104" fillId="76" borderId="197" applyNumberFormat="0" applyProtection="0">
      <alignment horizontal="left" vertical="center" indent="1"/>
    </xf>
    <xf numFmtId="227" fontId="83" fillId="0" borderId="159" applyNumberFormat="0" applyAlignment="0" applyProtection="0">
      <alignment horizontal="left" vertical="center"/>
    </xf>
    <xf numFmtId="4" fontId="106" fillId="66" borderId="158">
      <alignment vertical="center"/>
    </xf>
    <xf numFmtId="4" fontId="104" fillId="76" borderId="157" applyNumberFormat="0" applyProtection="0">
      <alignment horizontal="left" vertical="center" indent="1"/>
    </xf>
    <xf numFmtId="227" fontId="83" fillId="0" borderId="151" applyNumberFormat="0" applyAlignment="0" applyProtection="0">
      <alignment horizontal="left" vertical="center"/>
    </xf>
    <xf numFmtId="4" fontId="119" fillId="63" borderId="142">
      <alignment horizontal="left" vertical="center" indent="1"/>
    </xf>
    <xf numFmtId="4" fontId="117" fillId="35" borderId="142">
      <alignment vertical="center"/>
    </xf>
    <xf numFmtId="4" fontId="106" fillId="66" borderId="226">
      <alignment vertical="center"/>
    </xf>
    <xf numFmtId="4" fontId="118" fillId="35" borderId="290">
      <alignment vertical="center"/>
    </xf>
    <xf numFmtId="4" fontId="107" fillId="66" borderId="174">
      <alignment vertical="center"/>
    </xf>
    <xf numFmtId="227" fontId="83" fillId="0" borderId="175" applyNumberFormat="0" applyAlignment="0" applyProtection="0">
      <alignment horizontal="left" vertical="center"/>
    </xf>
    <xf numFmtId="227" fontId="83" fillId="0" borderId="211" applyNumberFormat="0" applyAlignment="0" applyProtection="0">
      <alignment horizontal="left" vertical="center"/>
    </xf>
    <xf numFmtId="4" fontId="118" fillId="35" borderId="250">
      <alignment vertical="center"/>
    </xf>
    <xf numFmtId="227" fontId="83" fillId="0" borderId="199" applyNumberFormat="0" applyAlignment="0" applyProtection="0">
      <alignment horizontal="left" vertical="center"/>
    </xf>
    <xf numFmtId="4" fontId="104" fillId="76" borderId="89" applyNumberFormat="0" applyProtection="0">
      <alignment horizontal="left" vertical="center" indent="1"/>
    </xf>
    <xf numFmtId="227" fontId="83" fillId="0" borderId="239" applyNumberFormat="0" applyAlignment="0" applyProtection="0">
      <alignment horizontal="left" vertical="center"/>
    </xf>
    <xf numFmtId="4" fontId="119" fillId="63" borderId="218">
      <alignment horizontal="left" vertical="center" indent="1"/>
    </xf>
    <xf numFmtId="4" fontId="117" fillId="35" borderId="90">
      <alignment vertical="center"/>
    </xf>
    <xf numFmtId="4" fontId="118" fillId="35" borderId="90">
      <alignment vertical="center"/>
    </xf>
    <xf numFmtId="4" fontId="106" fillId="66" borderId="90">
      <alignment vertical="center"/>
    </xf>
    <xf numFmtId="4" fontId="107" fillId="66" borderId="90">
      <alignment vertical="center"/>
    </xf>
    <xf numFmtId="4" fontId="119" fillId="63" borderId="9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75" applyNumberFormat="0" applyAlignment="0" applyProtection="0">
      <alignment horizontal="left" vertical="center"/>
    </xf>
    <xf numFmtId="43" fontId="6"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 fontId="107" fillId="66" borderId="198">
      <alignment vertical="center"/>
    </xf>
    <xf numFmtId="4" fontId="118" fillId="35" borderId="226">
      <alignment vertical="center"/>
    </xf>
    <xf numFmtId="4" fontId="119" fillId="63" borderId="210">
      <alignment horizontal="left" vertical="center" indent="1"/>
    </xf>
    <xf numFmtId="4" fontId="106" fillId="66" borderId="230">
      <alignment vertical="center"/>
    </xf>
    <xf numFmtId="227" fontId="83" fillId="0" borderId="251" applyNumberFormat="0" applyAlignment="0" applyProtection="0">
      <alignment horizontal="left" vertical="center"/>
    </xf>
    <xf numFmtId="4" fontId="106" fillId="66" borderId="262">
      <alignment vertical="center"/>
    </xf>
    <xf numFmtId="4" fontId="106" fillId="66" borderId="174">
      <alignment vertical="center"/>
    </xf>
    <xf numFmtId="4" fontId="118" fillId="35" borderId="170">
      <alignment vertical="center"/>
    </xf>
    <xf numFmtId="9" fontId="75" fillId="0" borderId="184" applyNumberFormat="0" applyBorder="0"/>
    <xf numFmtId="9" fontId="75" fillId="0" borderId="236" applyNumberFormat="0" applyBorder="0"/>
    <xf numFmtId="43" fontId="6" fillId="0" borderId="0" applyFont="0" applyFill="0" applyBorder="0" applyAlignment="0" applyProtection="0"/>
    <xf numFmtId="9" fontId="75" fillId="0" borderId="200" applyNumberFormat="0" applyBorder="0"/>
    <xf numFmtId="227" fontId="83" fillId="0" borderId="283" applyNumberFormat="0" applyAlignment="0" applyProtection="0">
      <alignment horizontal="left" vertical="center"/>
    </xf>
    <xf numFmtId="4" fontId="104" fillId="76" borderId="269" applyNumberFormat="0" applyProtection="0">
      <alignment horizontal="left" vertical="center" indent="1"/>
    </xf>
    <xf numFmtId="43" fontId="3" fillId="0" borderId="0" applyFont="0" applyFill="0" applyBorder="0" applyAlignment="0" applyProtection="0"/>
    <xf numFmtId="41" fontId="3" fillId="0" borderId="0" applyFont="0" applyFill="0" applyBorder="0" applyAlignment="0" applyProtection="0"/>
    <xf numFmtId="227" fontId="83" fillId="0" borderId="271" applyNumberFormat="0" applyAlignment="0" applyProtection="0">
      <alignment horizontal="left" vertical="center"/>
    </xf>
    <xf numFmtId="43" fontId="99" fillId="0" borderId="0" applyFont="0" applyFill="0" applyBorder="0" applyAlignment="0" applyProtection="0"/>
    <xf numFmtId="43" fontId="6" fillId="0" borderId="0" applyFont="0" applyFill="0" applyBorder="0" applyAlignment="0" applyProtection="0"/>
    <xf numFmtId="227" fontId="83" fillId="0" borderId="91" applyNumberFormat="0" applyAlignment="0" applyProtection="0">
      <alignment horizontal="left" vertical="center"/>
    </xf>
    <xf numFmtId="227" fontId="83" fillId="0" borderId="203" applyNumberFormat="0" applyAlignment="0" applyProtection="0">
      <alignment horizontal="left" vertical="center"/>
    </xf>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 fontId="119" fillId="63" borderId="278">
      <alignment horizontal="left" vertical="center" indent="1"/>
    </xf>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91" applyNumberFormat="0" applyAlignment="0" applyProtection="0">
      <alignment horizontal="left" vertical="center"/>
    </xf>
    <xf numFmtId="4" fontId="106" fillId="66" borderId="274">
      <alignment vertical="center"/>
    </xf>
    <xf numFmtId="4" fontId="117" fillId="35" borderId="270">
      <alignment vertical="center"/>
    </xf>
    <xf numFmtId="4" fontId="118" fillId="35" borderId="294">
      <alignment vertical="center"/>
    </xf>
    <xf numFmtId="4" fontId="107" fillId="66" borderId="162">
      <alignment vertical="center"/>
    </xf>
    <xf numFmtId="4" fontId="106" fillId="66" borderId="258">
      <alignment vertical="center"/>
    </xf>
    <xf numFmtId="227" fontId="83" fillId="0" borderId="163" applyNumberFormat="0" applyAlignment="0" applyProtection="0">
      <alignment horizontal="left" vertical="center"/>
    </xf>
    <xf numFmtId="227" fontId="83" fillId="0" borderId="247" applyNumberFormat="0" applyAlignment="0" applyProtection="0">
      <alignment horizontal="left" vertical="center"/>
    </xf>
    <xf numFmtId="4" fontId="117" fillId="35" borderId="238">
      <alignment vertical="center"/>
    </xf>
    <xf numFmtId="9" fontId="75" fillId="0" borderId="180" applyNumberFormat="0" applyBorder="0"/>
    <xf numFmtId="4" fontId="107" fillId="66" borderId="190">
      <alignment vertical="center"/>
    </xf>
    <xf numFmtId="0" fontId="83" fillId="0" borderId="159" applyNumberFormat="0" applyAlignment="0" applyProtection="0">
      <alignment horizontal="left" vertical="center"/>
    </xf>
    <xf numFmtId="4" fontId="117" fillId="35" borderId="190">
      <alignment vertical="center"/>
    </xf>
    <xf numFmtId="4" fontId="118" fillId="35" borderId="154">
      <alignment vertical="center"/>
    </xf>
    <xf numFmtId="4" fontId="106" fillId="66" borderId="150">
      <alignment vertical="center"/>
    </xf>
    <xf numFmtId="4" fontId="104" fillId="76" borderId="149" applyNumberFormat="0" applyProtection="0">
      <alignment horizontal="left" vertical="center" indent="1"/>
    </xf>
    <xf numFmtId="227" fontId="83" fillId="0" borderId="143" applyNumberFormat="0" applyAlignment="0" applyProtection="0">
      <alignment horizontal="left" vertical="center"/>
    </xf>
    <xf numFmtId="4" fontId="118" fillId="35" borderId="142">
      <alignment vertical="center"/>
    </xf>
    <xf numFmtId="227" fontId="83" fillId="0" borderId="139" applyNumberFormat="0" applyAlignment="0" applyProtection="0">
      <alignment horizontal="left" vertical="center"/>
    </xf>
    <xf numFmtId="4" fontId="118" fillId="35" borderId="134">
      <alignment vertical="center"/>
    </xf>
    <xf numFmtId="4" fontId="104" fillId="76" borderId="133" applyNumberFormat="0" applyProtection="0">
      <alignment horizontal="left" vertical="center" indent="1"/>
    </xf>
    <xf numFmtId="4" fontId="107" fillId="66" borderId="146">
      <alignment vertical="center"/>
    </xf>
    <xf numFmtId="4" fontId="117" fillId="35" borderId="282">
      <alignment vertical="center"/>
    </xf>
    <xf numFmtId="4" fontId="104" fillId="76" borderId="137" applyNumberFormat="0" applyProtection="0">
      <alignment horizontal="left" vertical="center" indent="1"/>
    </xf>
    <xf numFmtId="4" fontId="117" fillId="35" borderId="146">
      <alignment vertical="center"/>
    </xf>
    <xf numFmtId="4" fontId="104" fillId="76" borderId="129" applyNumberFormat="0" applyProtection="0">
      <alignment horizontal="left" vertical="center" indent="1"/>
    </xf>
    <xf numFmtId="4" fontId="118" fillId="35" borderId="202">
      <alignment vertical="center"/>
    </xf>
    <xf numFmtId="4" fontId="107" fillId="66" borderId="282">
      <alignment vertical="center"/>
    </xf>
    <xf numFmtId="4" fontId="106" fillId="66" borderId="190">
      <alignment vertical="center"/>
    </xf>
    <xf numFmtId="4" fontId="106" fillId="66" borderId="262">
      <alignment vertical="center"/>
    </xf>
    <xf numFmtId="4" fontId="107" fillId="66" borderId="178">
      <alignment vertical="center"/>
    </xf>
    <xf numFmtId="4" fontId="119" fillId="63" borderId="186">
      <alignment horizontal="left" vertical="center" indent="1"/>
    </xf>
    <xf numFmtId="227" fontId="83" fillId="0" borderId="191" applyNumberFormat="0" applyAlignment="0" applyProtection="0">
      <alignment horizontal="left" vertical="center"/>
    </xf>
    <xf numFmtId="4" fontId="118" fillId="35" borderId="254">
      <alignment vertical="center"/>
    </xf>
    <xf numFmtId="227" fontId="83" fillId="0" borderId="135" applyNumberFormat="0" applyAlignment="0" applyProtection="0">
      <alignment horizontal="left" vertical="center"/>
    </xf>
    <xf numFmtId="9" fontId="75" fillId="0" borderId="172" applyNumberFormat="0" applyBorder="0"/>
    <xf numFmtId="227" fontId="83" fillId="0" borderId="299" applyNumberFormat="0" applyAlignment="0" applyProtection="0">
      <alignment horizontal="left" vertical="center"/>
    </xf>
    <xf numFmtId="4" fontId="107" fillId="66" borderId="154">
      <alignment vertical="center"/>
    </xf>
    <xf numFmtId="227" fontId="83" fillId="0" borderId="227" applyNumberFormat="0" applyAlignment="0" applyProtection="0">
      <alignment horizontal="left" vertical="center"/>
    </xf>
    <xf numFmtId="4" fontId="117" fillId="35" borderId="154">
      <alignment vertical="center"/>
    </xf>
    <xf numFmtId="9" fontId="75" fillId="0" borderId="148" applyNumberFormat="0" applyBorder="0"/>
    <xf numFmtId="4" fontId="119" fillId="63" borderId="134">
      <alignment horizontal="left" vertical="center" indent="1"/>
    </xf>
    <xf numFmtId="4" fontId="117" fillId="35" borderId="154">
      <alignment vertical="center"/>
    </xf>
    <xf numFmtId="227" fontId="83" fillId="0" borderId="139" applyNumberFormat="0" applyAlignment="0" applyProtection="0">
      <alignment horizontal="left" vertical="center"/>
    </xf>
    <xf numFmtId="4" fontId="119" fillId="63" borderId="154">
      <alignment horizontal="left" vertical="center" indent="1"/>
    </xf>
    <xf numFmtId="4" fontId="117" fillId="35" borderId="290">
      <alignment vertical="center"/>
    </xf>
    <xf numFmtId="227" fontId="83" fillId="0" borderId="183" applyNumberFormat="0" applyAlignment="0" applyProtection="0">
      <alignment horizontal="left" vertical="center"/>
    </xf>
    <xf numFmtId="9" fontId="75" fillId="0" borderId="228" applyNumberFormat="0" applyBorder="0"/>
    <xf numFmtId="4" fontId="107" fillId="66" borderId="150">
      <alignment vertical="center"/>
    </xf>
    <xf numFmtId="4" fontId="117" fillId="35" borderId="150">
      <alignment vertical="center"/>
    </xf>
    <xf numFmtId="227" fontId="83" fillId="0" borderId="139" applyNumberFormat="0" applyAlignment="0" applyProtection="0">
      <alignment horizontal="left" vertical="center"/>
    </xf>
    <xf numFmtId="227" fontId="83" fillId="0" borderId="135" applyNumberFormat="0" applyAlignment="0" applyProtection="0">
      <alignment horizontal="left" vertical="center"/>
    </xf>
    <xf numFmtId="4" fontId="106" fillId="66" borderId="134">
      <alignment vertical="center"/>
    </xf>
    <xf numFmtId="9" fontId="75" fillId="0" borderId="136" applyNumberFormat="0" applyBorder="0"/>
    <xf numFmtId="4" fontId="106" fillId="66" borderId="146">
      <alignment vertical="center"/>
    </xf>
    <xf numFmtId="4" fontId="117" fillId="35" borderId="206">
      <alignment vertical="center"/>
    </xf>
    <xf numFmtId="227" fontId="83" fillId="0" borderId="127" applyNumberFormat="0" applyAlignment="0" applyProtection="0">
      <alignment horizontal="left" vertical="center"/>
    </xf>
    <xf numFmtId="0" fontId="83" fillId="0" borderId="267" applyNumberFormat="0" applyAlignment="0" applyProtection="0">
      <alignment horizontal="left" vertical="center"/>
    </xf>
    <xf numFmtId="227" fontId="83" fillId="0" borderId="131" applyNumberFormat="0" applyAlignment="0" applyProtection="0">
      <alignment horizontal="left" vertical="center"/>
    </xf>
    <xf numFmtId="227" fontId="83" fillId="0" borderId="131" applyNumberFormat="0" applyAlignment="0" applyProtection="0">
      <alignment horizontal="left" vertical="center"/>
    </xf>
    <xf numFmtId="4" fontId="104" fillId="76" borderId="145" applyNumberFormat="0" applyProtection="0">
      <alignment horizontal="left" vertical="center" indent="1"/>
    </xf>
    <xf numFmtId="4" fontId="104" fillId="76" borderId="189" applyNumberFormat="0" applyProtection="0">
      <alignment horizontal="left" vertical="center" indent="1"/>
    </xf>
    <xf numFmtId="4" fontId="107" fillId="66" borderId="290">
      <alignment vertical="center"/>
    </xf>
    <xf numFmtId="227" fontId="83" fillId="0" borderId="263" applyNumberFormat="0" applyAlignment="0" applyProtection="0">
      <alignment horizontal="left" vertical="center"/>
    </xf>
    <xf numFmtId="4" fontId="106" fillId="66" borderId="282">
      <alignment vertical="center"/>
    </xf>
    <xf numFmtId="4" fontId="104" fillId="76" borderId="161" applyNumberFormat="0" applyProtection="0">
      <alignment horizontal="left" vertical="center" indent="1"/>
    </xf>
    <xf numFmtId="4" fontId="106" fillId="66" borderId="246">
      <alignment vertical="center"/>
    </xf>
    <xf numFmtId="4" fontId="104" fillId="76" borderId="261" applyNumberFormat="0" applyProtection="0">
      <alignment horizontal="left" vertical="center" indent="1"/>
    </xf>
    <xf numFmtId="4" fontId="117" fillId="35" borderId="258">
      <alignment vertical="center"/>
    </xf>
    <xf numFmtId="9" fontId="75" fillId="0" borderId="240" applyNumberFormat="0" applyBorder="0"/>
    <xf numFmtId="4" fontId="107" fillId="66" borderId="250">
      <alignment vertical="center"/>
    </xf>
    <xf numFmtId="4" fontId="119" fillId="63" borderId="166">
      <alignment horizontal="left" vertical="center" indent="1"/>
    </xf>
    <xf numFmtId="4" fontId="118" fillId="35" borderId="178">
      <alignment vertical="center"/>
    </xf>
    <xf numFmtId="4" fontId="104" fillId="76" borderId="233" applyNumberFormat="0" applyProtection="0">
      <alignment horizontal="left" vertical="center" indent="1"/>
    </xf>
    <xf numFmtId="227" fontId="83" fillId="0" borderId="295" applyNumberFormat="0" applyAlignment="0" applyProtection="0">
      <alignment horizontal="left" vertical="center"/>
    </xf>
    <xf numFmtId="4" fontId="118" fillId="35" borderId="214">
      <alignment vertical="center"/>
    </xf>
    <xf numFmtId="4" fontId="106" fillId="66" borderId="202">
      <alignment vertical="center"/>
    </xf>
    <xf numFmtId="227" fontId="83" fillId="0" borderId="91" applyNumberFormat="0" applyAlignment="0" applyProtection="0">
      <alignment horizontal="left" vertical="center"/>
    </xf>
    <xf numFmtId="4" fontId="104" fillId="76" borderId="257" applyNumberFormat="0" applyProtection="0">
      <alignment horizontal="left" vertical="center" indent="1"/>
    </xf>
    <xf numFmtId="4" fontId="117" fillId="35" borderId="102">
      <alignment vertical="center"/>
    </xf>
    <xf numFmtId="4" fontId="119" fillId="63" borderId="158">
      <alignment horizontal="left" vertical="center" indent="1"/>
    </xf>
    <xf numFmtId="4" fontId="118" fillId="35" borderId="158">
      <alignment vertical="center"/>
    </xf>
    <xf numFmtId="9" fontId="75" fillId="0" borderId="156" applyNumberFormat="0" applyBorder="0"/>
    <xf numFmtId="227" fontId="83" fillId="0" borderId="155" applyNumberFormat="0" applyAlignment="0" applyProtection="0">
      <alignment horizontal="left" vertical="center"/>
    </xf>
    <xf numFmtId="4" fontId="107" fillId="66" borderId="142">
      <alignment vertical="center"/>
    </xf>
    <xf numFmtId="4" fontId="104" fillId="76" borderId="141" applyNumberFormat="0" applyProtection="0">
      <alignment horizontal="left" vertical="center" indent="1"/>
    </xf>
    <xf numFmtId="227" fontId="83" fillId="0" borderId="287" applyNumberFormat="0" applyAlignment="0" applyProtection="0">
      <alignment horizontal="left" vertical="center"/>
    </xf>
    <xf numFmtId="227" fontId="83" fillId="0" borderId="167" applyNumberFormat="0" applyAlignment="0" applyProtection="0">
      <alignment horizontal="left" vertical="center"/>
    </xf>
    <xf numFmtId="4" fontId="118" fillId="35" borderId="174">
      <alignment vertical="center"/>
    </xf>
    <xf numFmtId="4" fontId="119" fillId="63" borderId="182">
      <alignment horizontal="left" vertical="center" indent="1"/>
    </xf>
    <xf numFmtId="4" fontId="118" fillId="35" borderId="182">
      <alignment vertical="center"/>
    </xf>
    <xf numFmtId="9" fontId="75" fillId="0" borderId="92" applyNumberFormat="0" applyBorder="0"/>
    <xf numFmtId="4" fontId="107" fillId="66" borderId="202">
      <alignment vertical="center"/>
    </xf>
    <xf numFmtId="4" fontId="106" fillId="66" borderId="250">
      <alignment vertical="center"/>
    </xf>
    <xf numFmtId="4" fontId="119" fillId="63" borderId="102">
      <alignment horizontal="left" vertical="center" indent="1"/>
    </xf>
    <xf numFmtId="227" fontId="83" fillId="0" borderId="211" applyNumberFormat="0" applyAlignment="0" applyProtection="0">
      <alignment horizontal="left" vertical="center"/>
    </xf>
    <xf numFmtId="4" fontId="104" fillId="76" borderId="93" applyNumberFormat="0" applyProtection="0">
      <alignment horizontal="left" vertical="center" indent="1"/>
    </xf>
    <xf numFmtId="4" fontId="117" fillId="35" borderId="94">
      <alignment vertical="center"/>
    </xf>
    <xf numFmtId="4" fontId="118" fillId="35" borderId="94">
      <alignment vertical="center"/>
    </xf>
    <xf numFmtId="4" fontId="106" fillId="66" borderId="94">
      <alignment vertical="center"/>
    </xf>
    <xf numFmtId="4" fontId="107" fillId="66" borderId="94">
      <alignment vertical="center"/>
    </xf>
    <xf numFmtId="4" fontId="119" fillId="63" borderId="94">
      <alignment horizontal="left" vertical="center" indent="1"/>
    </xf>
    <xf numFmtId="4" fontId="119" fillId="63" borderId="230">
      <alignment horizontal="left" vertical="center" indent="1"/>
    </xf>
    <xf numFmtId="0" fontId="83" fillId="0" borderId="163" applyNumberFormat="0" applyAlignment="0" applyProtection="0">
      <alignment horizontal="left" vertical="center"/>
    </xf>
    <xf numFmtId="9" fontId="75" fillId="0" borderId="292" applyNumberFormat="0" applyBorder="0"/>
    <xf numFmtId="4" fontId="107" fillId="66" borderId="174">
      <alignment vertical="center"/>
    </xf>
    <xf numFmtId="4" fontId="117" fillId="35" borderId="186">
      <alignment vertical="center"/>
    </xf>
    <xf numFmtId="0" fontId="83" fillId="0" borderId="199" applyNumberFormat="0" applyAlignment="0" applyProtection="0">
      <alignment horizontal="left" vertical="center"/>
    </xf>
    <xf numFmtId="9" fontId="75" fillId="0" borderId="108" applyNumberFormat="0" applyBorder="0"/>
    <xf numFmtId="4" fontId="118" fillId="35" borderId="298">
      <alignment vertical="center"/>
    </xf>
    <xf numFmtId="227" fontId="83" fillId="0" borderId="95" applyNumberFormat="0" applyAlignment="0" applyProtection="0">
      <alignment horizontal="left" vertical="center"/>
    </xf>
    <xf numFmtId="227" fontId="83" fillId="0" borderId="107" applyNumberFormat="0" applyAlignment="0" applyProtection="0">
      <alignment horizontal="left" vertical="center"/>
    </xf>
    <xf numFmtId="4" fontId="117" fillId="35" borderId="118">
      <alignment vertical="center"/>
    </xf>
    <xf numFmtId="4" fontId="117" fillId="35" borderId="110">
      <alignment vertical="center"/>
    </xf>
    <xf numFmtId="4" fontId="106" fillId="66" borderId="110">
      <alignment vertical="center"/>
    </xf>
    <xf numFmtId="4" fontId="119" fillId="63" borderId="118">
      <alignment horizontal="left" vertical="center" indent="1"/>
    </xf>
    <xf numFmtId="227" fontId="83" fillId="0" borderId="103" applyNumberFormat="0" applyAlignment="0" applyProtection="0">
      <alignment horizontal="left" vertical="center"/>
    </xf>
    <xf numFmtId="227" fontId="83" fillId="0" borderId="239" applyNumberFormat="0" applyAlignment="0" applyProtection="0">
      <alignment horizontal="left" vertical="center"/>
    </xf>
    <xf numFmtId="4" fontId="118" fillId="35" borderId="110">
      <alignment vertical="center"/>
    </xf>
    <xf numFmtId="4" fontId="119" fillId="63" borderId="110">
      <alignment horizontal="left" vertical="center" indent="1"/>
    </xf>
    <xf numFmtId="4" fontId="118" fillId="35" borderId="262">
      <alignment vertical="center"/>
    </xf>
    <xf numFmtId="4" fontId="107" fillId="66" borderId="138">
      <alignment vertical="center"/>
    </xf>
    <xf numFmtId="4" fontId="104" fillId="76" borderId="109" applyNumberFormat="0" applyProtection="0">
      <alignment horizontal="left" vertical="center" indent="1"/>
    </xf>
    <xf numFmtId="4" fontId="118" fillId="35" borderId="102">
      <alignment vertical="center"/>
    </xf>
    <xf numFmtId="4" fontId="104" fillId="76" borderId="101" applyNumberFormat="0" applyProtection="0">
      <alignment horizontal="left" vertical="center" indent="1"/>
    </xf>
    <xf numFmtId="9" fontId="75" fillId="0" borderId="100" applyNumberFormat="0" applyBorder="0"/>
    <xf numFmtId="4" fontId="106" fillId="66" borderId="102">
      <alignment vertical="center"/>
    </xf>
    <xf numFmtId="4" fontId="107" fillId="66" borderId="102">
      <alignment vertical="center"/>
    </xf>
    <xf numFmtId="4" fontId="107" fillId="66" borderId="110">
      <alignment vertical="center"/>
    </xf>
    <xf numFmtId="227" fontId="83" fillId="0" borderId="95" applyNumberFormat="0" applyAlignment="0" applyProtection="0">
      <alignment horizontal="left" vertical="center"/>
    </xf>
    <xf numFmtId="9" fontId="75" fillId="0" borderId="96" applyNumberFormat="0" applyBorder="0"/>
    <xf numFmtId="4" fontId="104" fillId="76" borderId="97" applyNumberFormat="0" applyProtection="0">
      <alignment horizontal="left" vertical="center" indent="1"/>
    </xf>
    <xf numFmtId="4" fontId="117" fillId="35" borderId="98">
      <alignment vertical="center"/>
    </xf>
    <xf numFmtId="4" fontId="118" fillId="35" borderId="98">
      <alignment vertical="center"/>
    </xf>
    <xf numFmtId="4" fontId="106" fillId="66" borderId="98">
      <alignment vertical="center"/>
    </xf>
    <xf numFmtId="4" fontId="107" fillId="66" borderId="98">
      <alignment vertical="center"/>
    </xf>
    <xf numFmtId="4" fontId="119" fillId="63" borderId="98">
      <alignment horizontal="left" vertical="center" indent="1"/>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4" fontId="104" fillId="76" borderId="101" applyNumberFormat="0" applyProtection="0">
      <alignment horizontal="left" vertical="center" indent="1"/>
    </xf>
    <xf numFmtId="4" fontId="117" fillId="35" borderId="102">
      <alignment vertical="center"/>
    </xf>
    <xf numFmtId="4" fontId="118" fillId="35" borderId="102">
      <alignment vertical="center"/>
    </xf>
    <xf numFmtId="4" fontId="106" fillId="66" borderId="102">
      <alignment vertical="center"/>
    </xf>
    <xf numFmtId="4" fontId="107" fillId="66" borderId="102">
      <alignment vertical="center"/>
    </xf>
    <xf numFmtId="4" fontId="119" fillId="63" borderId="102">
      <alignment horizontal="left" vertical="center" indent="1"/>
    </xf>
    <xf numFmtId="227" fontId="83" fillId="0" borderId="103" applyNumberFormat="0" applyAlignment="0" applyProtection="0">
      <alignment horizontal="left" vertical="center"/>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9" fontId="75" fillId="0" borderId="104" applyNumberFormat="0" applyBorder="0"/>
    <xf numFmtId="4" fontId="104" fillId="76" borderId="105" applyNumberFormat="0" applyProtection="0">
      <alignment horizontal="left" vertical="center" indent="1"/>
    </xf>
    <xf numFmtId="4" fontId="117" fillId="35" borderId="106">
      <alignment vertical="center"/>
    </xf>
    <xf numFmtId="4" fontId="118" fillId="35" borderId="106">
      <alignment vertical="center"/>
    </xf>
    <xf numFmtId="4" fontId="106" fillId="66" borderId="106">
      <alignment vertical="center"/>
    </xf>
    <xf numFmtId="4" fontId="107" fillId="66" borderId="106">
      <alignment vertical="center"/>
    </xf>
    <xf numFmtId="4" fontId="119" fillId="63" borderId="106">
      <alignment horizontal="left" vertical="center" indent="1"/>
    </xf>
    <xf numFmtId="227" fontId="83" fillId="0" borderId="107" applyNumberFormat="0" applyAlignment="0" applyProtection="0">
      <alignment horizontal="left" vertical="center"/>
    </xf>
    <xf numFmtId="227" fontId="83" fillId="0" borderId="111" applyNumberFormat="0" applyAlignment="0" applyProtection="0">
      <alignment horizontal="left" vertical="center"/>
    </xf>
    <xf numFmtId="227" fontId="83" fillId="0" borderId="95" applyNumberFormat="0" applyAlignment="0" applyProtection="0">
      <alignment horizontal="left" vertical="center"/>
    </xf>
    <xf numFmtId="227" fontId="83" fillId="0" borderId="119" applyNumberFormat="0" applyAlignment="0" applyProtection="0">
      <alignment horizontal="left" vertical="center"/>
    </xf>
    <xf numFmtId="4" fontId="118" fillId="35" borderId="118">
      <alignment vertical="center"/>
    </xf>
    <xf numFmtId="4" fontId="104" fillId="76" borderId="117" applyNumberFormat="0" applyProtection="0">
      <alignment horizontal="left" vertical="center" indent="1"/>
    </xf>
    <xf numFmtId="9" fontId="75" fillId="0" borderId="116" applyNumberFormat="0" applyBorder="0"/>
    <xf numFmtId="4" fontId="106" fillId="66" borderId="118">
      <alignment vertical="center"/>
    </xf>
    <xf numFmtId="4" fontId="107" fillId="66" borderId="118">
      <alignment vertical="center"/>
    </xf>
    <xf numFmtId="227" fontId="83" fillId="0" borderId="111" applyNumberFormat="0" applyAlignment="0" applyProtection="0">
      <alignment horizontal="left" vertical="center"/>
    </xf>
    <xf numFmtId="9" fontId="75" fillId="0" borderId="112" applyNumberFormat="0" applyBorder="0"/>
    <xf numFmtId="4" fontId="104" fillId="76" borderId="113" applyNumberFormat="0" applyProtection="0">
      <alignment horizontal="left" vertical="center" indent="1"/>
    </xf>
    <xf numFmtId="4" fontId="117" fillId="35" borderId="114">
      <alignment vertical="center"/>
    </xf>
    <xf numFmtId="4" fontId="118" fillId="35" borderId="114">
      <alignment vertical="center"/>
    </xf>
    <xf numFmtId="4" fontId="106" fillId="66" borderId="114">
      <alignment vertical="center"/>
    </xf>
    <xf numFmtId="4" fontId="107" fillId="66" borderId="114">
      <alignment vertical="center"/>
    </xf>
    <xf numFmtId="4" fontId="119" fillId="63" borderId="114">
      <alignment horizontal="left" vertical="center" indent="1"/>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4" fontId="104" fillId="76" borderId="117" applyNumberFormat="0" applyProtection="0">
      <alignment horizontal="left" vertical="center" indent="1"/>
    </xf>
    <xf numFmtId="4" fontId="117" fillId="35" borderId="118">
      <alignment vertical="center"/>
    </xf>
    <xf numFmtId="4" fontId="118" fillId="35" borderId="118">
      <alignment vertical="center"/>
    </xf>
    <xf numFmtId="4" fontId="106" fillId="66" borderId="118">
      <alignment vertical="center"/>
    </xf>
    <xf numFmtId="4" fontId="107" fillId="66" borderId="118">
      <alignment vertical="center"/>
    </xf>
    <xf numFmtId="4" fontId="119" fillId="63" borderId="118">
      <alignment horizontal="left" vertical="center" indent="1"/>
    </xf>
    <xf numFmtId="227" fontId="83" fillId="0" borderId="119" applyNumberFormat="0" applyAlignment="0" applyProtection="0">
      <alignment horizontal="left" vertical="center"/>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9" fontId="75" fillId="0" borderId="120" applyNumberFormat="0" applyBorder="0"/>
    <xf numFmtId="4" fontId="104" fillId="76" borderId="121" applyNumberFormat="0" applyProtection="0">
      <alignment horizontal="left" vertical="center" indent="1"/>
    </xf>
    <xf numFmtId="4" fontId="117" fillId="35" borderId="122">
      <alignment vertical="center"/>
    </xf>
    <xf numFmtId="4" fontId="118" fillId="35" borderId="122">
      <alignment vertical="center"/>
    </xf>
    <xf numFmtId="4" fontId="106" fillId="66" borderId="122">
      <alignment vertical="center"/>
    </xf>
    <xf numFmtId="4" fontId="107" fillId="66" borderId="122">
      <alignment vertical="center"/>
    </xf>
    <xf numFmtId="4" fontId="119" fillId="63" borderId="122">
      <alignment horizontal="left" vertical="center" indent="1"/>
    </xf>
    <xf numFmtId="227" fontId="83" fillId="0" borderId="123" applyNumberFormat="0" applyAlignment="0" applyProtection="0">
      <alignment horizontal="left" vertical="center"/>
    </xf>
    <xf numFmtId="43" fontId="6" fillId="0" borderId="0" applyFont="0" applyFill="0" applyBorder="0" applyAlignment="0" applyProtection="0"/>
    <xf numFmtId="4" fontId="118" fillId="35" borderId="210">
      <alignment vertical="center"/>
    </xf>
    <xf numFmtId="4" fontId="107" fillId="66" borderId="226">
      <alignment vertical="center"/>
    </xf>
    <xf numFmtId="4" fontId="119" fillId="63" borderId="254">
      <alignment horizontal="left" vertical="center" indent="1"/>
    </xf>
    <xf numFmtId="4" fontId="117" fillId="35" borderId="234">
      <alignment vertical="center"/>
    </xf>
    <xf numFmtId="4" fontId="107" fillId="66" borderId="294">
      <alignment vertical="center"/>
    </xf>
    <xf numFmtId="9" fontId="75" fillId="0" borderId="252" applyNumberFormat="0" applyBorder="0"/>
    <xf numFmtId="4" fontId="107" fillId="66" borderId="222">
      <alignment vertical="center"/>
    </xf>
    <xf numFmtId="4" fontId="104" fillId="76" borderId="221" applyNumberFormat="0" applyProtection="0">
      <alignment horizontal="left" vertical="center" indent="1"/>
    </xf>
    <xf numFmtId="4" fontId="119" fillId="63" borderId="238">
      <alignment horizontal="left" vertical="center" indent="1"/>
    </xf>
    <xf numFmtId="227" fontId="83" fillId="0" borderId="259" applyNumberFormat="0" applyAlignment="0" applyProtection="0">
      <alignment horizontal="left" vertical="center"/>
    </xf>
    <xf numFmtId="4" fontId="106" fillId="66" borderId="282">
      <alignment vertical="center"/>
    </xf>
    <xf numFmtId="4" fontId="104" fillId="76" borderId="297" applyNumberFormat="0" applyProtection="0">
      <alignment horizontal="left" vertical="center" indent="1"/>
    </xf>
    <xf numFmtId="227" fontId="83" fillId="0" borderId="299" applyNumberFormat="0" applyAlignment="0" applyProtection="0">
      <alignment horizontal="left" vertical="center"/>
    </xf>
    <xf numFmtId="9" fontId="75" fillId="0" borderId="276" applyNumberFormat="0" applyBorder="0"/>
    <xf numFmtId="4" fontId="119" fillId="63" borderId="198">
      <alignment horizontal="left" vertical="center" indent="1"/>
    </xf>
    <xf numFmtId="4" fontId="118" fillId="35" borderId="234">
      <alignment vertical="center"/>
    </xf>
    <xf numFmtId="227" fontId="83" fillId="0" borderId="303" applyNumberFormat="0" applyAlignment="0" applyProtection="0">
      <alignment horizontal="left" vertical="center"/>
    </xf>
    <xf numFmtId="4" fontId="104" fillId="76" borderId="209" applyNumberFormat="0" applyProtection="0">
      <alignment horizontal="left" vertical="center" indent="1"/>
    </xf>
    <xf numFmtId="4" fontId="117" fillId="35" borderId="278">
      <alignment vertical="center"/>
    </xf>
    <xf numFmtId="4" fontId="117" fillId="35" borderId="266">
      <alignment vertical="center"/>
    </xf>
    <xf numFmtId="4" fontId="104" fillId="76" borderId="261" applyNumberFormat="0" applyProtection="0">
      <alignment horizontal="left" vertical="center" indent="1"/>
    </xf>
    <xf numFmtId="0" fontId="83" fillId="0" borderId="231" applyNumberFormat="0" applyAlignment="0" applyProtection="0">
      <alignment horizontal="left" vertical="center"/>
    </xf>
    <xf numFmtId="4" fontId="117" fillId="35" borderId="254">
      <alignment vertical="center"/>
    </xf>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 fontId="119" fillId="63" borderId="162">
      <alignment horizontal="left" vertical="center" indent="1"/>
    </xf>
    <xf numFmtId="4" fontId="118" fillId="35" borderId="162">
      <alignment vertical="center"/>
    </xf>
    <xf numFmtId="4" fontId="119" fillId="63" borderId="258">
      <alignment horizontal="left" vertical="center" indent="1"/>
    </xf>
    <xf numFmtId="4" fontId="104" fillId="76" borderId="273" applyNumberFormat="0" applyProtection="0">
      <alignment horizontal="left" vertical="center" indent="1"/>
    </xf>
    <xf numFmtId="4" fontId="107" fillId="66" borderId="242">
      <alignment vertical="center"/>
    </xf>
    <xf numFmtId="4" fontId="104" fillId="76" borderId="237" applyNumberFormat="0" applyProtection="0">
      <alignment horizontal="left" vertical="center" indent="1"/>
    </xf>
    <xf numFmtId="4" fontId="106" fillId="66" borderId="210">
      <alignment vertical="center"/>
    </xf>
    <xf numFmtId="227" fontId="83" fillId="0" borderId="267" applyNumberFormat="0" applyAlignment="0" applyProtection="0">
      <alignment horizontal="left" vertical="center"/>
    </xf>
    <xf numFmtId="9" fontId="75" fillId="0" borderId="300" applyNumberFormat="0" applyBorder="0"/>
    <xf numFmtId="4" fontId="118" fillId="35" borderId="222">
      <alignment vertical="center"/>
    </xf>
    <xf numFmtId="9" fontId="75" fillId="0" borderId="208" applyNumberFormat="0" applyBorder="0"/>
    <xf numFmtId="9" fontId="75" fillId="0" borderId="304" applyNumberFormat="0" applyBorder="0"/>
    <xf numFmtId="4" fontId="107" fillId="66" borderId="254">
      <alignment vertical="center"/>
    </xf>
    <xf numFmtId="4" fontId="118" fillId="35" borderId="166">
      <alignment vertical="center"/>
    </xf>
    <xf numFmtId="4" fontId="104" fillId="76" borderId="165" applyNumberFormat="0" applyProtection="0">
      <alignment horizontal="left" vertical="center" indent="1"/>
    </xf>
    <xf numFmtId="4" fontId="117" fillId="35" borderId="166">
      <alignment vertical="center"/>
    </xf>
    <xf numFmtId="4" fontId="106" fillId="66" borderId="166">
      <alignment vertical="center"/>
    </xf>
    <xf numFmtId="0" fontId="83" fillId="0" borderId="123" applyNumberFormat="0" applyAlignment="0" applyProtection="0">
      <alignment horizontal="left" vertical="center"/>
    </xf>
    <xf numFmtId="4" fontId="106" fillId="66" borderId="278">
      <alignment vertical="center"/>
    </xf>
    <xf numFmtId="4" fontId="117" fillId="35" borderId="298">
      <alignment vertical="center"/>
    </xf>
    <xf numFmtId="4" fontId="104" fillId="76" borderId="289" applyNumberFormat="0" applyProtection="0">
      <alignment horizontal="left" vertical="center" indent="1"/>
    </xf>
    <xf numFmtId="4" fontId="107" fillId="66" borderId="158">
      <alignment vertical="center"/>
    </xf>
    <xf numFmtId="4" fontId="117" fillId="35" borderId="158">
      <alignment vertical="center"/>
    </xf>
    <xf numFmtId="227" fontId="83" fillId="0" borderId="155" applyNumberFormat="0" applyAlignment="0" applyProtection="0">
      <alignment horizontal="left" vertical="center"/>
    </xf>
    <xf numFmtId="4" fontId="119" fillId="63" borderId="154">
      <alignment horizontal="left" vertical="center" indent="1"/>
    </xf>
    <xf numFmtId="227" fontId="83" fillId="0" borderId="139" applyNumberFormat="0" applyAlignment="0" applyProtection="0">
      <alignment horizontal="left" vertical="center"/>
    </xf>
    <xf numFmtId="4" fontId="104" fillId="76" borderId="153" applyNumberFormat="0" applyProtection="0">
      <alignment horizontal="left" vertical="center" indent="1"/>
    </xf>
    <xf numFmtId="227" fontId="83" fillId="0" borderId="147" applyNumberFormat="0" applyAlignment="0" applyProtection="0">
      <alignment horizontal="left" vertical="center"/>
    </xf>
    <xf numFmtId="227" fontId="83" fillId="0" borderId="147" applyNumberFormat="0" applyAlignment="0" applyProtection="0">
      <alignment horizontal="left" vertical="center"/>
    </xf>
    <xf numFmtId="4" fontId="106" fillId="66" borderId="142">
      <alignment vertical="center"/>
    </xf>
    <xf numFmtId="9" fontId="75" fillId="0" borderId="140" applyNumberFormat="0" applyBorder="0"/>
    <xf numFmtId="4" fontId="118" fillId="35" borderId="282">
      <alignment vertical="center"/>
    </xf>
    <xf numFmtId="227" fontId="83" fillId="0" borderId="207" applyNumberFormat="0" applyAlignment="0" applyProtection="0">
      <alignment horizontal="left" vertical="center"/>
    </xf>
    <xf numFmtId="9" fontId="75" fillId="0" borderId="128" applyNumberFormat="0" applyBorder="0"/>
    <xf numFmtId="4" fontId="118" fillId="35" borderId="282">
      <alignment vertical="center"/>
    </xf>
    <xf numFmtId="4" fontId="107" fillId="66" borderId="238">
      <alignment vertical="center"/>
    </xf>
    <xf numFmtId="4" fontId="117" fillId="35" borderId="138">
      <alignment vertical="center"/>
    </xf>
    <xf numFmtId="4" fontId="107" fillId="66" borderId="278">
      <alignment vertical="center"/>
    </xf>
    <xf numFmtId="4" fontId="107" fillId="66" borderId="258">
      <alignment vertical="center"/>
    </xf>
    <xf numFmtId="4" fontId="104" fillId="76" borderId="277" applyNumberFormat="0" applyProtection="0">
      <alignment horizontal="left" vertical="center" indent="1"/>
    </xf>
    <xf numFmtId="4" fontId="119" fillId="63" borderId="290">
      <alignment horizontal="left" vertical="center" indent="1"/>
    </xf>
    <xf numFmtId="4" fontId="106" fillId="66" borderId="286">
      <alignment vertical="center"/>
    </xf>
    <xf numFmtId="4" fontId="107" fillId="66" borderId="206">
      <alignment vertical="center"/>
    </xf>
    <xf numFmtId="4" fontId="117" fillId="35" borderId="230">
      <alignment vertical="center"/>
    </xf>
    <xf numFmtId="9" fontId="75" fillId="0" borderId="256" applyNumberFormat="0" applyBorder="0"/>
    <xf numFmtId="227" fontId="83" fillId="0" borderId="243" applyNumberFormat="0" applyAlignment="0" applyProtection="0">
      <alignment horizontal="left" vertical="center"/>
    </xf>
    <xf numFmtId="4" fontId="104" fillId="76" borderId="185" applyNumberFormat="0" applyProtection="0">
      <alignment horizontal="left" vertical="center" indent="1"/>
    </xf>
    <xf numFmtId="227" fontId="83" fillId="0" borderId="195" applyNumberFormat="0" applyAlignment="0" applyProtection="0">
      <alignment horizontal="left" vertical="center"/>
    </xf>
    <xf numFmtId="4" fontId="104" fillId="76" borderId="281" applyNumberFormat="0" applyProtection="0">
      <alignment horizontal="left" vertical="center" indent="1"/>
    </xf>
    <xf numFmtId="4" fontId="117" fillId="35" borderId="262">
      <alignment vertical="center"/>
    </xf>
    <xf numFmtId="4" fontId="106" fillId="66" borderId="298">
      <alignment vertical="center"/>
    </xf>
    <xf numFmtId="4" fontId="107" fillId="66" borderId="298">
      <alignment vertical="center"/>
    </xf>
    <xf numFmtId="227" fontId="83" fillId="0" borderId="163" applyNumberFormat="0" applyAlignment="0" applyProtection="0">
      <alignment horizontal="left" vertical="center"/>
    </xf>
    <xf numFmtId="227" fontId="83" fillId="0" borderId="175" applyNumberFormat="0" applyAlignment="0" applyProtection="0">
      <alignment horizontal="left" vertical="center"/>
    </xf>
    <xf numFmtId="4" fontId="104" fillId="76" borderId="181" applyNumberFormat="0" applyProtection="0">
      <alignment horizontal="left" vertical="center" indent="1"/>
    </xf>
    <xf numFmtId="4" fontId="104" fillId="76" borderId="173" applyNumberFormat="0" applyProtection="0">
      <alignment horizontal="left" vertical="center" indent="1"/>
    </xf>
    <xf numFmtId="4" fontId="104" fillId="76" borderId="169" applyNumberFormat="0" applyProtection="0">
      <alignment horizontal="left" vertical="center" indent="1"/>
    </xf>
    <xf numFmtId="227" fontId="83" fillId="0" borderId="171" applyNumberFormat="0" applyAlignment="0" applyProtection="0">
      <alignment horizontal="left" vertical="center"/>
    </xf>
    <xf numFmtId="4" fontId="119" fillId="63" borderId="194">
      <alignment horizontal="left" vertical="center" indent="1"/>
    </xf>
    <xf numFmtId="4" fontId="107" fillId="66" borderId="234">
      <alignment vertical="center"/>
    </xf>
    <xf numFmtId="9" fontId="75" fillId="0" borderId="124" applyNumberFormat="0" applyBorder="0"/>
    <xf numFmtId="0" fontId="83" fillId="0" borderId="271" applyNumberFormat="0" applyAlignment="0" applyProtection="0">
      <alignment horizontal="left" vertical="center"/>
    </xf>
    <xf numFmtId="4" fontId="107" fillId="66" borderId="262">
      <alignment vertical="center"/>
    </xf>
    <xf numFmtId="4" fontId="118" fillId="35" borderId="246">
      <alignment vertical="center"/>
    </xf>
    <xf numFmtId="227" fontId="83" fillId="0" borderId="227" applyNumberFormat="0" applyAlignment="0" applyProtection="0">
      <alignment horizontal="left" vertical="center"/>
    </xf>
    <xf numFmtId="4" fontId="118" fillId="35" borderId="230">
      <alignment vertical="center"/>
    </xf>
    <xf numFmtId="4" fontId="118" fillId="35" borderId="226">
      <alignment vertical="center"/>
    </xf>
    <xf numFmtId="227" fontId="83" fillId="0" borderId="127" applyNumberFormat="0" applyAlignment="0" applyProtection="0">
      <alignment horizontal="left" vertical="center"/>
    </xf>
    <xf numFmtId="4" fontId="106" fillId="66" borderId="222">
      <alignment vertical="center"/>
    </xf>
    <xf numFmtId="4" fontId="107" fillId="66" borderId="214">
      <alignment vertical="center"/>
    </xf>
    <xf numFmtId="4" fontId="117" fillId="35" borderId="274">
      <alignment vertical="center"/>
    </xf>
    <xf numFmtId="4" fontId="119" fillId="63" borderId="126">
      <alignment horizontal="left" vertical="center" indent="1"/>
    </xf>
    <xf numFmtId="4" fontId="106" fillId="66" borderId="126">
      <alignment vertical="center"/>
    </xf>
    <xf numFmtId="4" fontId="118" fillId="35" borderId="126">
      <alignment vertical="center"/>
    </xf>
    <xf numFmtId="4" fontId="118" fillId="35" borderId="242">
      <alignment vertical="center"/>
    </xf>
    <xf numFmtId="4" fontId="104" fillId="76" borderId="205" applyNumberFormat="0" applyProtection="0">
      <alignment horizontal="left" vertical="center" indent="1"/>
    </xf>
    <xf numFmtId="4" fontId="117" fillId="35" borderId="210">
      <alignment vertical="center"/>
    </xf>
    <xf numFmtId="4" fontId="117" fillId="35" borderId="198">
      <alignment vertical="center"/>
    </xf>
    <xf numFmtId="4" fontId="107" fillId="66" borderId="210">
      <alignment vertical="center"/>
    </xf>
    <xf numFmtId="4" fontId="117" fillId="35" borderId="262">
      <alignment vertical="center"/>
    </xf>
    <xf numFmtId="4" fontId="119" fillId="63" borderId="202">
      <alignment horizontal="left" vertical="center" indent="1"/>
    </xf>
    <xf numFmtId="4" fontId="117" fillId="35" borderId="202">
      <alignment vertical="center"/>
    </xf>
    <xf numFmtId="4" fontId="118" fillId="35" borderId="274">
      <alignment vertical="center"/>
    </xf>
    <xf numFmtId="4" fontId="117" fillId="35" borderId="302">
      <alignment vertical="center"/>
    </xf>
    <xf numFmtId="4" fontId="119" fillId="63" borderId="282">
      <alignment horizontal="left" vertical="center" indent="1"/>
    </xf>
    <xf numFmtId="4" fontId="106" fillId="66" borderId="302">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99" applyNumberFormat="0" applyAlignment="0" applyProtection="0">
      <alignment horizontal="left" vertical="center"/>
    </xf>
    <xf numFmtId="43" fontId="7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 fontId="106" fillId="66" borderId="226">
      <alignment vertical="center"/>
    </xf>
    <xf numFmtId="4" fontId="119" fillId="63" borderId="242">
      <alignment horizontal="left" vertical="center" indent="1"/>
    </xf>
    <xf numFmtId="4" fontId="119" fillId="63" borderId="246">
      <alignment horizontal="left" vertical="center" indent="1"/>
    </xf>
    <xf numFmtId="4" fontId="106" fillId="66" borderId="238">
      <alignment vertical="center"/>
    </xf>
    <xf numFmtId="4" fontId="107" fillId="66" borderId="262">
      <alignment vertical="center"/>
    </xf>
    <xf numFmtId="4" fontId="117" fillId="35" borderId="242">
      <alignment vertical="center"/>
    </xf>
    <xf numFmtId="4" fontId="117" fillId="35" borderId="170">
      <alignment vertical="center"/>
    </xf>
    <xf numFmtId="9" fontId="75" fillId="0" borderId="168" applyNumberFormat="0" applyBorder="0"/>
    <xf numFmtId="4" fontId="104" fillId="76" borderId="173" applyNumberFormat="0" applyProtection="0">
      <alignment horizontal="left" vertical="center" indent="1"/>
    </xf>
    <xf numFmtId="4" fontId="118" fillId="35" borderId="218">
      <alignment vertical="center"/>
    </xf>
    <xf numFmtId="4" fontId="117" fillId="35" borderId="174">
      <alignment vertical="center"/>
    </xf>
    <xf numFmtId="227" fontId="83" fillId="0" borderId="239" applyNumberFormat="0" applyAlignment="0" applyProtection="0">
      <alignment horizontal="left" vertical="center"/>
    </xf>
    <xf numFmtId="4" fontId="107" fillId="66" borderId="246">
      <alignment vertical="center"/>
    </xf>
    <xf numFmtId="4" fontId="118" fillId="35" borderId="174">
      <alignment vertical="center"/>
    </xf>
    <xf numFmtId="227" fontId="83" fillId="0" borderId="175" applyNumberFormat="0" applyAlignment="0" applyProtection="0">
      <alignment horizontal="left" vertical="center"/>
    </xf>
    <xf numFmtId="4" fontId="106" fillId="66" borderId="186">
      <alignment vertical="center"/>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130">
      <alignment horizontal="left" vertical="center" indent="1"/>
    </xf>
    <xf numFmtId="43" fontId="6" fillId="0" borderId="0" applyFont="0" applyFill="0" applyBorder="0" applyAlignment="0" applyProtection="0"/>
    <xf numFmtId="4" fontId="107" fillId="66" borderId="190">
      <alignment vertical="center"/>
    </xf>
    <xf numFmtId="4" fontId="119" fillId="63" borderId="246">
      <alignment horizontal="left" vertical="center" indent="1"/>
    </xf>
    <xf numFmtId="4" fontId="119" fillId="63" borderId="294">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17" fillId="35" borderId="226">
      <alignment vertical="center"/>
    </xf>
    <xf numFmtId="4" fontId="117" fillId="35" borderId="222">
      <alignment vertical="center"/>
    </xf>
    <xf numFmtId="4" fontId="119" fillId="63" borderId="210">
      <alignment horizontal="left" vertical="center" indent="1"/>
    </xf>
    <xf numFmtId="4" fontId="117" fillId="35" borderId="210">
      <alignment vertical="center"/>
    </xf>
    <xf numFmtId="227" fontId="83" fillId="0" borderId="247" applyNumberFormat="0" applyAlignment="0" applyProtection="0">
      <alignment horizontal="left" vertical="center"/>
    </xf>
    <xf numFmtId="4" fontId="106" fillId="66" borderId="242">
      <alignment vertical="center"/>
    </xf>
    <xf numFmtId="9" fontId="75" fillId="0" borderId="260" applyNumberFormat="0" applyBorder="0"/>
    <xf numFmtId="4" fontId="118" fillId="35" borderId="266">
      <alignment vertical="center"/>
    </xf>
    <xf numFmtId="4" fontId="118" fillId="35" borderId="262">
      <alignment vertical="center"/>
    </xf>
    <xf numFmtId="227" fontId="83" fillId="0" borderId="263" applyNumberFormat="0" applyAlignment="0" applyProtection="0">
      <alignment horizontal="left" vertical="center"/>
    </xf>
    <xf numFmtId="4" fontId="118" fillId="35" borderId="238">
      <alignment vertical="center"/>
    </xf>
    <xf numFmtId="4" fontId="104" fillId="76" borderId="217" applyNumberFormat="0" applyProtection="0">
      <alignment horizontal="left" vertical="center" indent="1"/>
    </xf>
    <xf numFmtId="9" fontId="75" fillId="0" borderId="160" applyNumberFormat="0" applyBorder="0"/>
    <xf numFmtId="4" fontId="106" fillId="66" borderId="246">
      <alignment vertical="center"/>
    </xf>
    <xf numFmtId="4" fontId="104" fillId="76" borderId="293" applyNumberFormat="0" applyProtection="0">
      <alignment horizontal="left" vertical="center" indent="1"/>
    </xf>
    <xf numFmtId="4" fontId="104" fillId="76" borderId="225" applyNumberFormat="0" applyProtection="0">
      <alignment horizontal="left" vertical="center" indent="1"/>
    </xf>
    <xf numFmtId="227" fontId="83" fillId="0" borderId="231" applyNumberFormat="0" applyAlignment="0" applyProtection="0">
      <alignment horizontal="left" vertical="center"/>
    </xf>
    <xf numFmtId="227" fontId="83" fillId="0" borderId="223" applyNumberFormat="0" applyAlignment="0" applyProtection="0">
      <alignment horizontal="left" vertical="center"/>
    </xf>
    <xf numFmtId="227" fontId="83" fillId="0" borderId="219" applyNumberFormat="0" applyAlignment="0" applyProtection="0">
      <alignment horizontal="left" vertical="center"/>
    </xf>
    <xf numFmtId="227" fontId="83" fillId="0" borderId="279" applyNumberFormat="0" applyAlignment="0" applyProtection="0">
      <alignment horizontal="left" vertical="center"/>
    </xf>
    <xf numFmtId="4" fontId="118" fillId="35" borderId="210">
      <alignment vertical="center"/>
    </xf>
    <xf numFmtId="9" fontId="75" fillId="0" borderId="264" applyNumberFormat="0" applyBorder="0"/>
    <xf numFmtId="4" fontId="107" fillId="66" borderId="298">
      <alignment vertical="center"/>
    </xf>
    <xf numFmtId="227" fontId="83" fillId="0" borderId="255" applyNumberFormat="0" applyAlignment="0" applyProtection="0">
      <alignment horizontal="left" vertical="center"/>
    </xf>
    <xf numFmtId="9" fontId="75" fillId="0" borderId="244" applyNumberFormat="0" applyBorder="0"/>
    <xf numFmtId="4" fontId="104" fillId="76" borderId="253" applyNumberFormat="0" applyProtection="0">
      <alignment horizontal="left" vertical="center" indent="1"/>
    </xf>
    <xf numFmtId="9" fontId="75" fillId="0" borderId="196" applyNumberFormat="0" applyBorder="0"/>
    <xf numFmtId="4" fontId="118" fillId="35" borderId="302">
      <alignment vertical="center"/>
    </xf>
    <xf numFmtId="227" fontId="83" fillId="0" borderId="283" applyNumberFormat="0" applyAlignment="0" applyProtection="0">
      <alignment horizontal="left" vertical="center"/>
    </xf>
    <xf numFmtId="4" fontId="107" fillId="66" borderId="286">
      <alignment vertical="center"/>
    </xf>
    <xf numFmtId="4" fontId="118" fillId="35" borderId="198">
      <alignment vertical="center"/>
    </xf>
    <xf numFmtId="4" fontId="106" fillId="66" borderId="198">
      <alignment vertical="center"/>
    </xf>
    <xf numFmtId="4" fontId="117" fillId="35" borderId="282">
      <alignment vertical="center"/>
    </xf>
    <xf numFmtId="4" fontId="106" fillId="66" borderId="210">
      <alignment vertical="center"/>
    </xf>
    <xf numFmtId="4" fontId="117" fillId="35" borderId="162">
      <alignment vertical="center"/>
    </xf>
    <xf numFmtId="4" fontId="107" fillId="66" borderId="182">
      <alignment vertical="center"/>
    </xf>
    <xf numFmtId="4" fontId="117" fillId="35" borderId="174">
      <alignment vertical="center"/>
    </xf>
    <xf numFmtId="4" fontId="106" fillId="66" borderId="266">
      <alignment vertical="center"/>
    </xf>
    <xf numFmtId="227" fontId="83" fillId="0" borderId="283" applyNumberFormat="0" applyAlignment="0" applyProtection="0">
      <alignment horizontal="left" vertical="center"/>
    </xf>
    <xf numFmtId="4" fontId="104" fillId="76" borderId="225" applyNumberFormat="0" applyProtection="0">
      <alignment horizontal="left" vertical="center" indent="1"/>
    </xf>
    <xf numFmtId="227" fontId="83" fillId="0" borderId="203" applyNumberFormat="0" applyAlignment="0" applyProtection="0">
      <alignment horizontal="left" vertical="center"/>
    </xf>
    <xf numFmtId="4" fontId="106" fillId="66" borderId="206">
      <alignment vertical="center"/>
    </xf>
    <xf numFmtId="227" fontId="83" fillId="0" borderId="271" applyNumberFormat="0" applyAlignment="0" applyProtection="0">
      <alignment horizontal="left" vertical="center"/>
    </xf>
    <xf numFmtId="4" fontId="119" fillId="63" borderId="222">
      <alignment horizontal="left" vertical="center" indent="1"/>
    </xf>
    <xf numFmtId="4" fontId="118" fillId="35" borderId="206">
      <alignment vertical="center"/>
    </xf>
    <xf numFmtId="9" fontId="75" fillId="0" borderId="204" applyNumberFormat="0" applyBorder="0"/>
    <xf numFmtId="4" fontId="117" fillId="35" borderId="294">
      <alignment vertical="center"/>
    </xf>
    <xf numFmtId="4" fontId="107" fillId="66" borderId="126">
      <alignment vertical="center"/>
    </xf>
    <xf numFmtId="4" fontId="117" fillId="35" borderId="126">
      <alignment vertical="center"/>
    </xf>
    <xf numFmtId="4" fontId="104" fillId="76" borderId="125" applyNumberFormat="0" applyProtection="0">
      <alignment horizontal="left" vertical="center" indent="1"/>
    </xf>
    <xf numFmtId="227" fontId="83" fillId="0" borderId="235" applyNumberFormat="0" applyAlignment="0" applyProtection="0">
      <alignment horizontal="left" vertical="center"/>
    </xf>
    <xf numFmtId="4" fontId="117" fillId="35" borderId="218">
      <alignment vertical="center"/>
    </xf>
    <xf numFmtId="0" fontId="83" fillId="0" borderId="195" applyNumberFormat="0" applyAlignment="0" applyProtection="0">
      <alignment horizontal="left" vertical="center"/>
    </xf>
    <xf numFmtId="4" fontId="118" fillId="35" borderId="246">
      <alignment vertical="center"/>
    </xf>
    <xf numFmtId="4" fontId="106" fillId="66" borderId="298">
      <alignment vertical="center"/>
    </xf>
    <xf numFmtId="4" fontId="119" fillId="63" borderId="174">
      <alignment horizontal="left" vertical="center" indent="1"/>
    </xf>
    <xf numFmtId="43" fontId="6" fillId="0" borderId="0" applyFont="0" applyFill="0" applyBorder="0" applyAlignment="0" applyProtection="0"/>
    <xf numFmtId="9" fontId="75" fillId="0" borderId="280" applyNumberFormat="0" applyBorder="0"/>
    <xf numFmtId="4" fontId="107" fillId="66" borderId="274">
      <alignment vertical="center"/>
    </xf>
    <xf numFmtId="9" fontId="75" fillId="0" borderId="288" applyNumberFormat="0" applyBorder="0"/>
    <xf numFmtId="4" fontId="117" fillId="35" borderId="190">
      <alignment vertical="center"/>
    </xf>
    <xf numFmtId="227" fontId="83" fillId="0" borderId="275" applyNumberFormat="0" applyAlignment="0" applyProtection="0">
      <alignment horizontal="left" vertical="center"/>
    </xf>
    <xf numFmtId="4" fontId="106" fillId="66" borderId="234">
      <alignment vertical="center"/>
    </xf>
    <xf numFmtId="4" fontId="118" fillId="35" borderId="286">
      <alignment vertical="center"/>
    </xf>
    <xf numFmtId="43" fontId="1" fillId="0" borderId="0" applyFont="0" applyFill="0" applyBorder="0" applyAlignment="0" applyProtection="0"/>
    <xf numFmtId="4" fontId="107" fillId="66" borderId="130">
      <alignment vertical="center"/>
    </xf>
    <xf numFmtId="0" fontId="83" fillId="0" borderId="91" applyNumberFormat="0" applyAlignment="0" applyProtection="0">
      <alignment horizontal="left" vertical="center"/>
    </xf>
    <xf numFmtId="4" fontId="107" fillId="66" borderId="218">
      <alignment vertical="center"/>
    </xf>
    <xf numFmtId="4" fontId="119" fillId="63" borderId="270">
      <alignment horizontal="left" vertical="center" indent="1"/>
    </xf>
    <xf numFmtId="4" fontId="119" fillId="63" borderId="138">
      <alignment horizontal="left" vertical="center" indent="1"/>
    </xf>
    <xf numFmtId="4" fontId="107" fillId="66" borderId="154">
      <alignment vertical="center"/>
    </xf>
    <xf numFmtId="4" fontId="106" fillId="66" borderId="138">
      <alignment vertical="center"/>
    </xf>
    <xf numFmtId="9" fontId="75" fillId="0" borderId="152" applyNumberFormat="0" applyBorder="0"/>
    <xf numFmtId="227" fontId="83" fillId="0" borderId="131" applyNumberFormat="0" applyAlignment="0" applyProtection="0">
      <alignment horizontal="left" vertical="center"/>
    </xf>
    <xf numFmtId="227" fontId="83" fillId="0" borderId="151" applyNumberFormat="0" applyAlignment="0" applyProtection="0">
      <alignment horizontal="left" vertical="center"/>
    </xf>
    <xf numFmtId="4" fontId="119" fillId="63" borderId="266">
      <alignment horizontal="left" vertical="center" indent="1"/>
    </xf>
    <xf numFmtId="227" fontId="83" fillId="0" borderId="263" applyNumberFormat="0" applyAlignment="0" applyProtection="0">
      <alignment horizontal="left" vertical="center"/>
    </xf>
    <xf numFmtId="4" fontId="107" fillId="66" borderId="186">
      <alignment vertical="center"/>
    </xf>
    <xf numFmtId="9" fontId="75" fillId="0" borderId="144" applyNumberFormat="0" applyBorder="0"/>
    <xf numFmtId="4" fontId="106" fillId="66" borderId="154">
      <alignment vertical="center"/>
    </xf>
    <xf numFmtId="4" fontId="107" fillId="66" borderId="138">
      <alignment vertical="center"/>
    </xf>
    <xf numFmtId="227" fontId="83" fillId="0" borderId="195" applyNumberFormat="0" applyAlignment="0" applyProtection="0">
      <alignment horizontal="left" vertical="center"/>
    </xf>
    <xf numFmtId="4" fontId="106" fillId="66" borderId="294">
      <alignment vertical="center"/>
    </xf>
    <xf numFmtId="4" fontId="106" fillId="66" borderId="130">
      <alignment vertical="center"/>
    </xf>
    <xf numFmtId="4" fontId="117" fillId="35" borderId="130">
      <alignment vertical="center"/>
    </xf>
    <xf numFmtId="4" fontId="107" fillId="66" borderId="210">
      <alignment vertical="center"/>
    </xf>
    <xf numFmtId="227" fontId="83" fillId="0" borderId="275" applyNumberFormat="0" applyAlignment="0" applyProtection="0">
      <alignment horizontal="left" vertical="center"/>
    </xf>
    <xf numFmtId="9" fontId="75" fillId="0" borderId="220" applyNumberFormat="0" applyBorder="0"/>
    <xf numFmtId="4" fontId="107" fillId="66" borderId="282">
      <alignment vertical="center"/>
    </xf>
    <xf numFmtId="227" fontId="83" fillId="0" borderId="143" applyNumberFormat="0" applyAlignment="0" applyProtection="0">
      <alignment horizontal="left" vertical="center"/>
    </xf>
    <xf numFmtId="4" fontId="104" fillId="76" borderId="153" applyNumberFormat="0" applyProtection="0">
      <alignment horizontal="left" vertical="center" indent="1"/>
    </xf>
    <xf numFmtId="4" fontId="118" fillId="35" borderId="130">
      <alignment vertical="center"/>
    </xf>
    <xf numFmtId="4" fontId="119" fillId="63" borderId="206">
      <alignment horizontal="left" vertical="center" indent="1"/>
    </xf>
    <xf numFmtId="4" fontId="104" fillId="76" borderId="297" applyNumberFormat="0" applyProtection="0">
      <alignment horizontal="left" vertical="center" indent="1"/>
    </xf>
    <xf numFmtId="9" fontId="75" fillId="0" borderId="232" applyNumberFormat="0" applyBorder="0"/>
    <xf numFmtId="227" fontId="83" fillId="0" borderId="191" applyNumberFormat="0" applyAlignment="0" applyProtection="0">
      <alignment horizontal="left" vertical="center"/>
    </xf>
    <xf numFmtId="4" fontId="118" fillId="35" borderId="190">
      <alignment vertical="center"/>
    </xf>
    <xf numFmtId="0" fontId="83" fillId="0" borderId="127" applyNumberFormat="0" applyAlignment="0" applyProtection="0">
      <alignment horizontal="left" vertical="center"/>
    </xf>
    <xf numFmtId="4" fontId="106" fillId="66" borderId="190">
      <alignment vertical="center"/>
    </xf>
    <xf numFmtId="4" fontId="107" fillId="66" borderId="170">
      <alignment vertical="center"/>
    </xf>
    <xf numFmtId="9" fontId="75" fillId="0" borderId="272" applyNumberFormat="0" applyBorder="0"/>
    <xf numFmtId="4" fontId="104" fillId="76" borderId="189" applyNumberFormat="0" applyProtection="0">
      <alignment horizontal="left" vertical="center" indent="1"/>
    </xf>
    <xf numFmtId="4" fontId="119" fillId="63" borderId="174">
      <alignment horizontal="left" vertical="center" indent="1"/>
    </xf>
    <xf numFmtId="4" fontId="106" fillId="66" borderId="194">
      <alignment vertical="center"/>
    </xf>
    <xf numFmtId="4" fontId="117" fillId="35" borderId="194">
      <alignment vertical="center"/>
    </xf>
    <xf numFmtId="4" fontId="104" fillId="76" borderId="245" applyNumberFormat="0" applyProtection="0">
      <alignment horizontal="left" vertical="center" indent="1"/>
    </xf>
    <xf numFmtId="9" fontId="75" fillId="0" borderId="164" applyNumberFormat="0" applyBorder="0"/>
    <xf numFmtId="9" fontId="75" fillId="0" borderId="192" applyNumberFormat="0" applyBorder="0"/>
    <xf numFmtId="227" fontId="83" fillId="0" borderId="191" applyNumberFormat="0" applyAlignment="0" applyProtection="0">
      <alignment horizontal="left" vertical="center"/>
    </xf>
    <xf numFmtId="4" fontId="118" fillId="35" borderId="194">
      <alignment vertical="center"/>
    </xf>
    <xf numFmtId="227" fontId="83" fillId="0" borderId="167" applyNumberFormat="0" applyAlignment="0" applyProtection="0">
      <alignment horizontal="left" vertical="center"/>
    </xf>
    <xf numFmtId="4" fontId="118" fillId="35" borderId="190">
      <alignment vertical="center"/>
    </xf>
    <xf numFmtId="0" fontId="83" fillId="0" borderId="235" applyNumberFormat="0" applyAlignment="0" applyProtection="0">
      <alignment horizontal="left" vertical="center"/>
    </xf>
    <xf numFmtId="4" fontId="106" fillId="66" borderId="170">
      <alignment vertical="center"/>
    </xf>
    <xf numFmtId="9" fontId="75" fillId="0" borderId="188" applyNumberFormat="0" applyBorder="0"/>
    <xf numFmtId="0" fontId="83" fillId="0" borderId="123" applyNumberFormat="0" applyAlignment="0" applyProtection="0">
      <alignment horizontal="left" vertical="center"/>
    </xf>
    <xf numFmtId="227" fontId="83" fillId="0" borderId="179" applyNumberFormat="0" applyAlignment="0" applyProtection="0">
      <alignment horizontal="left" vertical="center"/>
    </xf>
    <xf numFmtId="227" fontId="83" fillId="0" borderId="187" applyNumberFormat="0" applyAlignment="0" applyProtection="0">
      <alignment horizontal="left" vertical="center"/>
    </xf>
    <xf numFmtId="4" fontId="119" fillId="63" borderId="190">
      <alignment horizontal="left" vertical="center" indent="1"/>
    </xf>
    <xf numFmtId="4" fontId="106" fillId="66" borderId="182">
      <alignment vertical="center"/>
    </xf>
    <xf numFmtId="4" fontId="104" fillId="76" borderId="177" applyNumberFormat="0" applyProtection="0">
      <alignment horizontal="left" vertical="center" indent="1"/>
    </xf>
    <xf numFmtId="227" fontId="83" fillId="0" borderId="247" applyNumberFormat="0" applyAlignment="0" applyProtection="0">
      <alignment horizontal="left" vertical="center"/>
    </xf>
    <xf numFmtId="0" fontId="83" fillId="0" borderId="303" applyNumberFormat="0" applyAlignment="0" applyProtection="0">
      <alignment horizontal="left" vertical="center"/>
    </xf>
    <xf numFmtId="227" fontId="83" fillId="0" borderId="171" applyNumberFormat="0" applyAlignment="0" applyProtection="0">
      <alignment horizontal="left" vertical="center"/>
    </xf>
    <xf numFmtId="4" fontId="117" fillId="35" borderId="178">
      <alignment vertical="center"/>
    </xf>
    <xf numFmtId="9" fontId="75" fillId="0" borderId="176" applyNumberFormat="0" applyBorder="0"/>
    <xf numFmtId="4" fontId="104" fillId="76" borderId="193" applyNumberFormat="0" applyProtection="0">
      <alignment horizontal="left" vertical="center" indent="1"/>
    </xf>
    <xf numFmtId="227" fontId="83" fillId="0" borderId="175" applyNumberFormat="0" applyAlignment="0" applyProtection="0">
      <alignment horizontal="left" vertical="center"/>
    </xf>
    <xf numFmtId="227" fontId="83" fillId="0" borderId="191" applyNumberFormat="0" applyAlignment="0" applyProtection="0">
      <alignment horizontal="left" vertical="center"/>
    </xf>
    <xf numFmtId="4" fontId="107" fillId="66" borderId="194">
      <alignment vertical="center"/>
    </xf>
    <xf numFmtId="4" fontId="117" fillId="35" borderId="246">
      <alignment vertical="center"/>
    </xf>
    <xf numFmtId="4" fontId="119" fillId="63" borderId="190">
      <alignment horizontal="left" vertical="center" indent="1"/>
    </xf>
    <xf numFmtId="4" fontId="119" fillId="63" borderId="178">
      <alignment horizontal="left" vertical="center" indent="1"/>
    </xf>
    <xf numFmtId="227" fontId="83" fillId="0" borderId="183" applyNumberFormat="0" applyAlignment="0" applyProtection="0">
      <alignment horizontal="left" vertical="center"/>
    </xf>
    <xf numFmtId="9" fontId="75" fillId="0" borderId="224" applyNumberFormat="0" applyBorder="0"/>
    <xf numFmtId="227" fontId="83" fillId="0" borderId="215" applyNumberFormat="0" applyAlignment="0" applyProtection="0">
      <alignment horizontal="left" vertical="center"/>
    </xf>
    <xf numFmtId="227" fontId="83" fillId="0" borderId="223" applyNumberFormat="0" applyAlignment="0" applyProtection="0">
      <alignment horizontal="left" vertical="center"/>
    </xf>
    <xf numFmtId="4" fontId="119" fillId="63" borderId="226">
      <alignment horizontal="left" vertical="center" indent="1"/>
    </xf>
    <xf numFmtId="4" fontId="106" fillId="66" borderId="218">
      <alignment vertical="center"/>
    </xf>
    <xf numFmtId="4" fontId="107" fillId="66" borderId="270">
      <alignment vertical="center"/>
    </xf>
    <xf numFmtId="4" fontId="104" fillId="76" borderId="213" applyNumberFormat="0" applyProtection="0">
      <alignment horizontal="left" vertical="center" indent="1"/>
    </xf>
    <xf numFmtId="227" fontId="83" fillId="0" borderId="299" applyNumberFormat="0" applyAlignment="0" applyProtection="0">
      <alignment horizontal="left" vertical="center"/>
    </xf>
    <xf numFmtId="227" fontId="83" fillId="0" borderId="207" applyNumberFormat="0" applyAlignment="0" applyProtection="0">
      <alignment horizontal="left" vertical="center"/>
    </xf>
    <xf numFmtId="4" fontId="117" fillId="35" borderId="214">
      <alignment vertical="center"/>
    </xf>
    <xf numFmtId="9" fontId="75" fillId="0" borderId="212" applyNumberFormat="0" applyBorder="0"/>
    <xf numFmtId="4" fontId="104" fillId="76" borderId="229" applyNumberFormat="0" applyProtection="0">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07" fillId="66" borderId="230">
      <alignment vertical="center"/>
    </xf>
    <xf numFmtId="4" fontId="119" fillId="63" borderId="226">
      <alignment horizontal="left" vertical="center" indent="1"/>
    </xf>
    <xf numFmtId="4" fontId="119" fillId="63" borderId="214">
      <alignment horizontal="left" vertical="center" indent="1"/>
    </xf>
    <xf numFmtId="227" fontId="83" fillId="0" borderId="219" applyNumberFormat="0" applyAlignment="0" applyProtection="0">
      <alignment horizontal="left" vertical="center"/>
    </xf>
    <xf numFmtId="0" fontId="83" fillId="0" borderId="195" applyNumberFormat="0" applyAlignment="0" applyProtection="0">
      <alignment horizontal="left" vertical="center"/>
    </xf>
    <xf numFmtId="227" fontId="83" fillId="0" borderId="251" applyNumberFormat="0" applyAlignment="0" applyProtection="0">
      <alignment horizontal="left" vertical="center"/>
    </xf>
    <xf numFmtId="227" fontId="83" fillId="0" borderId="259" applyNumberFormat="0" applyAlignment="0" applyProtection="0">
      <alignment horizontal="left" vertical="center"/>
    </xf>
    <xf numFmtId="4" fontId="119" fillId="63" borderId="262">
      <alignment horizontal="left" vertical="center" indent="1"/>
    </xf>
    <xf numFmtId="4" fontId="106" fillId="66" borderId="254">
      <alignment vertical="center"/>
    </xf>
    <xf numFmtId="4" fontId="104" fillId="76" borderId="249" applyNumberFormat="0" applyProtection="0">
      <alignment horizontal="left" vertical="center" indent="1"/>
    </xf>
    <xf numFmtId="227" fontId="83" fillId="0" borderId="243" applyNumberFormat="0" applyAlignment="0" applyProtection="0">
      <alignment horizontal="left" vertical="center"/>
    </xf>
    <xf numFmtId="4" fontId="117" fillId="35" borderId="250">
      <alignment vertical="center"/>
    </xf>
    <xf numFmtId="9" fontId="75" fillId="0" borderId="248" applyNumberFormat="0" applyBorder="0"/>
    <xf numFmtId="4" fontId="104" fillId="76" borderId="265" applyNumberFormat="0" applyProtection="0">
      <alignment horizontal="left" vertical="center" indent="1"/>
    </xf>
    <xf numFmtId="227" fontId="83" fillId="0" borderId="247" applyNumberFormat="0" applyAlignment="0" applyProtection="0">
      <alignment horizontal="left" vertical="center"/>
    </xf>
    <xf numFmtId="227" fontId="83" fillId="0" borderId="263" applyNumberFormat="0" applyAlignment="0" applyProtection="0">
      <alignment horizontal="left" vertical="center"/>
    </xf>
    <xf numFmtId="4" fontId="107" fillId="66" borderId="266">
      <alignment vertical="center"/>
    </xf>
    <xf numFmtId="4" fontId="119" fillId="63" borderId="262">
      <alignment horizontal="left" vertical="center" indent="1"/>
    </xf>
    <xf numFmtId="4" fontId="119" fillId="63" borderId="250">
      <alignment horizontal="left" vertical="center" indent="1"/>
    </xf>
    <xf numFmtId="227" fontId="83" fillId="0" borderId="255" applyNumberFormat="0" applyAlignment="0" applyProtection="0">
      <alignment horizontal="left" vertical="center"/>
    </xf>
    <xf numFmtId="9" fontId="75" fillId="0" borderId="296" applyNumberFormat="0" applyBorder="0"/>
    <xf numFmtId="227" fontId="83" fillId="0" borderId="287" applyNumberFormat="0" applyAlignment="0" applyProtection="0">
      <alignment horizontal="left" vertical="center"/>
    </xf>
    <xf numFmtId="227" fontId="83" fillId="0" borderId="295" applyNumberFormat="0" applyAlignment="0" applyProtection="0">
      <alignment horizontal="left" vertical="center"/>
    </xf>
    <xf numFmtId="4" fontId="119" fillId="63" borderId="298">
      <alignment horizontal="left" vertical="center" indent="1"/>
    </xf>
    <xf numFmtId="4" fontId="106" fillId="66" borderId="290">
      <alignment vertical="center"/>
    </xf>
    <xf numFmtId="4" fontId="104" fillId="76" borderId="285" applyNumberFormat="0" applyProtection="0">
      <alignment horizontal="left" vertical="center" indent="1"/>
    </xf>
    <xf numFmtId="227" fontId="83" fillId="0" borderId="279" applyNumberFormat="0" applyAlignment="0" applyProtection="0">
      <alignment horizontal="left" vertical="center"/>
    </xf>
    <xf numFmtId="4" fontId="117" fillId="35" borderId="286">
      <alignment vertical="center"/>
    </xf>
    <xf numFmtId="9" fontId="75" fillId="0" borderId="284" applyNumberFormat="0" applyBorder="0"/>
    <xf numFmtId="4" fontId="104" fillId="76" borderId="301" applyNumberFormat="0" applyProtection="0">
      <alignment horizontal="left" vertical="center" indent="1"/>
    </xf>
    <xf numFmtId="227" fontId="83" fillId="0" borderId="283" applyNumberFormat="0" applyAlignment="0" applyProtection="0">
      <alignment horizontal="left" vertical="center"/>
    </xf>
    <xf numFmtId="227" fontId="83" fillId="0" borderId="299" applyNumberFormat="0" applyAlignment="0" applyProtection="0">
      <alignment horizontal="left" vertical="center"/>
    </xf>
    <xf numFmtId="4" fontId="107" fillId="66" borderId="302">
      <alignment vertical="center"/>
    </xf>
    <xf numFmtId="4" fontId="119" fillId="63" borderId="298">
      <alignment horizontal="left" vertical="center" indent="1"/>
    </xf>
    <xf numFmtId="4" fontId="119" fillId="63" borderId="286">
      <alignment horizontal="left" vertical="center" indent="1"/>
    </xf>
    <xf numFmtId="227" fontId="83" fillId="0" borderId="291" applyNumberFormat="0" applyAlignment="0" applyProtection="0">
      <alignment horizontal="left" vertical="center"/>
    </xf>
    <xf numFmtId="0" fontId="83" fillId="0" borderId="267" applyNumberFormat="0" applyAlignment="0" applyProtection="0">
      <alignment horizontal="left" vertical="center"/>
    </xf>
    <xf numFmtId="4" fontId="104" fillId="76" borderId="308" applyNumberFormat="0" applyProtection="0">
      <alignment horizontal="left" vertical="center" indent="1"/>
    </xf>
    <xf numFmtId="4" fontId="117" fillId="35" borderId="309">
      <alignment vertical="center"/>
    </xf>
    <xf numFmtId="4" fontId="118" fillId="35" borderId="309">
      <alignment vertical="center"/>
    </xf>
    <xf numFmtId="4" fontId="106" fillId="66" borderId="309">
      <alignment vertical="center"/>
    </xf>
    <xf numFmtId="4" fontId="107" fillId="66" borderId="309">
      <alignment vertical="center"/>
    </xf>
    <xf numFmtId="4" fontId="119" fillId="63" borderId="309">
      <alignment horizontal="left" vertical="center" indent="1"/>
    </xf>
    <xf numFmtId="227" fontId="83" fillId="0" borderId="310" applyNumberFormat="0" applyAlignment="0" applyProtection="0">
      <alignment horizontal="left" vertical="center"/>
    </xf>
    <xf numFmtId="227" fontId="83" fillId="0" borderId="310" applyNumberFormat="0" applyAlignment="0" applyProtection="0">
      <alignment horizontal="left" vertical="center"/>
    </xf>
    <xf numFmtId="4" fontId="117" fillId="35" borderId="321">
      <alignment vertical="center"/>
    </xf>
    <xf numFmtId="9" fontId="75" fillId="0" borderId="311" applyNumberFormat="0" applyBorder="0"/>
    <xf numFmtId="4" fontId="119" fillId="63" borderId="321">
      <alignment horizontal="left" vertical="center" indent="1"/>
    </xf>
    <xf numFmtId="4" fontId="104" fillId="76" borderId="312" applyNumberFormat="0" applyProtection="0">
      <alignment horizontal="left" vertical="center" indent="1"/>
    </xf>
    <xf numFmtId="4" fontId="117" fillId="35" borderId="313">
      <alignment vertical="center"/>
    </xf>
    <xf numFmtId="4" fontId="118" fillId="35" borderId="313">
      <alignment vertical="center"/>
    </xf>
    <xf numFmtId="4" fontId="106" fillId="66" borderId="313">
      <alignment vertical="center"/>
    </xf>
    <xf numFmtId="4" fontId="107" fillId="66" borderId="313">
      <alignment vertical="center"/>
    </xf>
    <xf numFmtId="4" fontId="119" fillId="63" borderId="313">
      <alignment horizontal="left" vertical="center" indent="1"/>
    </xf>
    <xf numFmtId="9" fontId="75" fillId="0" borderId="327" applyNumberFormat="0" applyBorder="0"/>
    <xf numFmtId="227" fontId="83" fillId="0" borderId="314" applyNumberFormat="0" applyAlignment="0" applyProtection="0">
      <alignment horizontal="left" vertical="center"/>
    </xf>
    <xf numFmtId="227" fontId="83" fillId="0" borderId="326" applyNumberFormat="0" applyAlignment="0" applyProtection="0">
      <alignment horizontal="left" vertical="center"/>
    </xf>
    <xf numFmtId="4" fontId="117" fillId="35" borderId="337">
      <alignment vertical="center"/>
    </xf>
    <xf numFmtId="4" fontId="117" fillId="35" borderId="329">
      <alignment vertical="center"/>
    </xf>
    <xf numFmtId="4" fontId="106" fillId="66" borderId="329">
      <alignment vertical="center"/>
    </xf>
    <xf numFmtId="4" fontId="119" fillId="63" borderId="337">
      <alignment horizontal="left" vertical="center" indent="1"/>
    </xf>
    <xf numFmtId="227" fontId="83" fillId="0" borderId="322" applyNumberFormat="0" applyAlignment="0" applyProtection="0">
      <alignment horizontal="left" vertical="center"/>
    </xf>
    <xf numFmtId="4" fontId="118" fillId="35" borderId="329">
      <alignment vertical="center"/>
    </xf>
    <xf numFmtId="4" fontId="119" fillId="63" borderId="329">
      <alignment horizontal="left" vertical="center" indent="1"/>
    </xf>
    <xf numFmtId="4" fontId="104" fillId="76" borderId="328" applyNumberFormat="0" applyProtection="0">
      <alignment horizontal="left" vertical="center" indent="1"/>
    </xf>
    <xf numFmtId="4" fontId="118" fillId="35" borderId="321">
      <alignment vertical="center"/>
    </xf>
    <xf numFmtId="4" fontId="104" fillId="76" borderId="320" applyNumberFormat="0" applyProtection="0">
      <alignment horizontal="left" vertical="center" indent="1"/>
    </xf>
    <xf numFmtId="9" fontId="75" fillId="0" borderId="319" applyNumberFormat="0" applyBorder="0"/>
    <xf numFmtId="4" fontId="106" fillId="66" borderId="321">
      <alignment vertical="center"/>
    </xf>
    <xf numFmtId="4" fontId="107" fillId="66" borderId="321">
      <alignment vertical="center"/>
    </xf>
    <xf numFmtId="4" fontId="107" fillId="66" borderId="329">
      <alignment vertical="center"/>
    </xf>
    <xf numFmtId="227" fontId="83" fillId="0" borderId="314" applyNumberFormat="0" applyAlignment="0" applyProtection="0">
      <alignment horizontal="left" vertical="center"/>
    </xf>
    <xf numFmtId="9" fontId="75" fillId="0" borderId="315" applyNumberFormat="0" applyBorder="0"/>
    <xf numFmtId="4" fontId="104" fillId="76" borderId="316" applyNumberFormat="0" applyProtection="0">
      <alignment horizontal="left" vertical="center" indent="1"/>
    </xf>
    <xf numFmtId="4" fontId="117" fillId="35" borderId="317">
      <alignment vertical="center"/>
    </xf>
    <xf numFmtId="4" fontId="118" fillId="35" borderId="317">
      <alignment vertical="center"/>
    </xf>
    <xf numFmtId="4" fontId="106" fillId="66" borderId="317">
      <alignment vertical="center"/>
    </xf>
    <xf numFmtId="4" fontId="107" fillId="66" borderId="317">
      <alignment vertical="center"/>
    </xf>
    <xf numFmtId="4" fontId="119" fillId="63" borderId="317">
      <alignment horizontal="left" vertical="center" indent="1"/>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4" fontId="104" fillId="76" borderId="320" applyNumberFormat="0" applyProtection="0">
      <alignment horizontal="left" vertical="center" indent="1"/>
    </xf>
    <xf numFmtId="4" fontId="117" fillId="35" borderId="321">
      <alignment vertical="center"/>
    </xf>
    <xf numFmtId="4" fontId="118" fillId="35" borderId="321">
      <alignment vertical="center"/>
    </xf>
    <xf numFmtId="4" fontId="106" fillId="66" borderId="321">
      <alignment vertical="center"/>
    </xf>
    <xf numFmtId="4" fontId="107" fillId="66" borderId="321">
      <alignment vertical="center"/>
    </xf>
    <xf numFmtId="4" fontId="119" fillId="63" borderId="321">
      <alignment horizontal="left" vertical="center" indent="1"/>
    </xf>
    <xf numFmtId="227" fontId="83" fillId="0" borderId="322" applyNumberFormat="0" applyAlignment="0" applyProtection="0">
      <alignment horizontal="left" vertical="center"/>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9" fontId="75" fillId="0" borderId="323" applyNumberFormat="0" applyBorder="0"/>
    <xf numFmtId="4" fontId="104" fillId="76" borderId="324" applyNumberFormat="0" applyProtection="0">
      <alignment horizontal="left" vertical="center" indent="1"/>
    </xf>
    <xf numFmtId="4" fontId="117" fillId="35" borderId="325">
      <alignment vertical="center"/>
    </xf>
    <xf numFmtId="4" fontId="118" fillId="35" borderId="325">
      <alignment vertical="center"/>
    </xf>
    <xf numFmtId="4" fontId="106" fillId="66" borderId="325">
      <alignment vertical="center"/>
    </xf>
    <xf numFmtId="4" fontId="107" fillId="66" borderId="325">
      <alignment vertical="center"/>
    </xf>
    <xf numFmtId="4" fontId="119" fillId="63" borderId="325">
      <alignment horizontal="left" vertical="center" indent="1"/>
    </xf>
    <xf numFmtId="227" fontId="83" fillId="0" borderId="326" applyNumberFormat="0" applyAlignment="0" applyProtection="0">
      <alignment horizontal="left" vertical="center"/>
    </xf>
    <xf numFmtId="227" fontId="83" fillId="0" borderId="330" applyNumberFormat="0" applyAlignment="0" applyProtection="0">
      <alignment horizontal="left" vertical="center"/>
    </xf>
    <xf numFmtId="227" fontId="83" fillId="0" borderId="314" applyNumberFormat="0" applyAlignment="0" applyProtection="0">
      <alignment horizontal="left" vertical="center"/>
    </xf>
    <xf numFmtId="227" fontId="83" fillId="0" borderId="338" applyNumberFormat="0" applyAlignment="0" applyProtection="0">
      <alignment horizontal="left" vertical="center"/>
    </xf>
    <xf numFmtId="4" fontId="118" fillId="35" borderId="337">
      <alignment vertical="center"/>
    </xf>
    <xf numFmtId="4" fontId="104" fillId="76" borderId="336" applyNumberFormat="0" applyProtection="0">
      <alignment horizontal="left" vertical="center" indent="1"/>
    </xf>
    <xf numFmtId="9" fontId="75" fillId="0" borderId="335" applyNumberFormat="0" applyBorder="0"/>
    <xf numFmtId="4" fontId="106" fillId="66" borderId="337">
      <alignment vertical="center"/>
    </xf>
    <xf numFmtId="4" fontId="107" fillId="66" borderId="337">
      <alignment vertical="center"/>
    </xf>
    <xf numFmtId="227" fontId="83" fillId="0" borderId="330" applyNumberFormat="0" applyAlignment="0" applyProtection="0">
      <alignment horizontal="left" vertical="center"/>
    </xf>
    <xf numFmtId="9" fontId="75" fillId="0" borderId="331" applyNumberFormat="0" applyBorder="0"/>
    <xf numFmtId="4" fontId="104" fillId="76" borderId="332" applyNumberFormat="0" applyProtection="0">
      <alignment horizontal="left" vertical="center" indent="1"/>
    </xf>
    <xf numFmtId="4" fontId="117" fillId="35" borderId="333">
      <alignment vertical="center"/>
    </xf>
    <xf numFmtId="4" fontId="118" fillId="35" borderId="333">
      <alignment vertical="center"/>
    </xf>
    <xf numFmtId="4" fontId="106" fillId="66" borderId="333">
      <alignment vertical="center"/>
    </xf>
    <xf numFmtId="4" fontId="107" fillId="66" borderId="333">
      <alignment vertical="center"/>
    </xf>
    <xf numFmtId="4" fontId="119" fillId="63" borderId="333">
      <alignment horizontal="left" vertical="center" indent="1"/>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4" fontId="104" fillId="76" borderId="336" applyNumberFormat="0" applyProtection="0">
      <alignment horizontal="left" vertical="center" indent="1"/>
    </xf>
    <xf numFmtId="4" fontId="117" fillId="35" borderId="337">
      <alignment vertical="center"/>
    </xf>
    <xf numFmtId="4" fontId="118" fillId="35" borderId="337">
      <alignment vertical="center"/>
    </xf>
    <xf numFmtId="4" fontId="106" fillId="66" borderId="337">
      <alignment vertical="center"/>
    </xf>
    <xf numFmtId="4" fontId="107" fillId="66" borderId="337">
      <alignment vertical="center"/>
    </xf>
    <xf numFmtId="4" fontId="119" fillId="63" borderId="337">
      <alignment horizontal="left" vertical="center" indent="1"/>
    </xf>
    <xf numFmtId="227" fontId="83" fillId="0" borderId="338" applyNumberFormat="0" applyAlignment="0" applyProtection="0">
      <alignment horizontal="left" vertical="center"/>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9" fontId="75" fillId="0" borderId="339" applyNumberFormat="0" applyBorder="0"/>
    <xf numFmtId="4" fontId="104" fillId="76" borderId="340" applyNumberFormat="0" applyProtection="0">
      <alignment horizontal="left" vertical="center" indent="1"/>
    </xf>
    <xf numFmtId="4" fontId="117" fillId="35" borderId="341">
      <alignment vertical="center"/>
    </xf>
    <xf numFmtId="4" fontId="118" fillId="35" borderId="341">
      <alignment vertical="center"/>
    </xf>
    <xf numFmtId="4" fontId="106" fillId="66" borderId="341">
      <alignment vertical="center"/>
    </xf>
    <xf numFmtId="4" fontId="107" fillId="66" borderId="341">
      <alignment vertical="center"/>
    </xf>
    <xf numFmtId="4" fontId="119" fillId="63" borderId="341">
      <alignment horizontal="left" vertical="center" indent="1"/>
    </xf>
    <xf numFmtId="227" fontId="83" fillId="0" borderId="342" applyNumberFormat="0" applyAlignment="0" applyProtection="0">
      <alignment horizontal="left" vertical="center"/>
    </xf>
    <xf numFmtId="0" fontId="83" fillId="0" borderId="342" applyNumberFormat="0" applyAlignment="0" applyProtection="0">
      <alignment horizontal="left" vertical="center"/>
    </xf>
    <xf numFmtId="9" fontId="75" fillId="0" borderId="343" applyNumberFormat="0" applyBorder="0"/>
    <xf numFmtId="0" fontId="83" fillId="0" borderId="310" applyNumberFormat="0" applyAlignment="0" applyProtection="0">
      <alignment horizontal="left" vertical="center"/>
    </xf>
  </cellStyleXfs>
  <cellXfs count="266">
    <xf numFmtId="227" fontId="0" fillId="0" borderId="0" xfId="0"/>
    <xf numFmtId="178" fontId="137" fillId="0" borderId="0" xfId="0" applyNumberFormat="1" applyFont="1" applyAlignment="1">
      <alignment horizontal="right" vertical="center" wrapText="1"/>
    </xf>
    <xf numFmtId="227" fontId="139" fillId="0" borderId="0" xfId="0" applyFont="1" applyAlignment="1">
      <alignment vertical="center"/>
    </xf>
    <xf numFmtId="227" fontId="2" fillId="2" borderId="42" xfId="0" applyFont="1" applyFill="1" applyBorder="1" applyAlignment="1">
      <alignment horizontal="left" vertical="center" indent="1"/>
    </xf>
    <xf numFmtId="227" fontId="144" fillId="0" borderId="0" xfId="0" applyFont="1" applyAlignment="1">
      <alignment vertical="center"/>
    </xf>
    <xf numFmtId="227" fontId="99" fillId="0" borderId="0" xfId="0" applyFont="1" applyAlignment="1">
      <alignment vertical="center"/>
    </xf>
    <xf numFmtId="227" fontId="145" fillId="2" borderId="0" xfId="0" applyFont="1" applyFill="1" applyAlignment="1">
      <alignment horizontal="center" vertical="center"/>
    </xf>
    <xf numFmtId="227" fontId="0" fillId="2" borderId="0" xfId="0" applyFill="1"/>
    <xf numFmtId="227" fontId="4" fillId="2" borderId="0" xfId="0" applyFont="1" applyFill="1" applyAlignment="1">
      <alignment horizontal="left" vertical="center" indent="1"/>
    </xf>
    <xf numFmtId="227" fontId="143" fillId="0" borderId="0" xfId="0" applyFont="1" applyAlignment="1">
      <alignment vertical="center"/>
    </xf>
    <xf numFmtId="227" fontId="140" fillId="0" borderId="0" xfId="0" applyFont="1" applyAlignment="1">
      <alignment horizontal="left" vertical="center" wrapText="1" indent="1"/>
    </xf>
    <xf numFmtId="3" fontId="47" fillId="0" borderId="0" xfId="0" applyNumberFormat="1" applyFont="1" applyAlignment="1">
      <alignment horizontal="right" vertical="center" wrapText="1"/>
    </xf>
    <xf numFmtId="227" fontId="21" fillId="2" borderId="0" xfId="0" applyFont="1" applyFill="1"/>
    <xf numFmtId="224" fontId="5" fillId="2" borderId="0" xfId="2" applyNumberFormat="1" applyFont="1" applyFill="1" applyBorder="1" applyAlignment="1">
      <alignment horizontal="right" vertical="center"/>
    </xf>
    <xf numFmtId="174" fontId="5" fillId="2" borderId="1" xfId="0" applyNumberFormat="1" applyFont="1" applyFill="1" applyBorder="1" applyAlignment="1">
      <alignment horizontal="right" vertical="center"/>
    </xf>
    <xf numFmtId="227" fontId="137" fillId="0" borderId="45" xfId="0" applyFont="1" applyBorder="1" applyAlignment="1">
      <alignment vertical="center" wrapText="1"/>
    </xf>
    <xf numFmtId="227" fontId="144" fillId="0" borderId="45" xfId="0" applyFont="1" applyBorder="1" applyAlignment="1">
      <alignment vertical="center"/>
    </xf>
    <xf numFmtId="227" fontId="142" fillId="0" borderId="42" xfId="0" applyFont="1" applyBorder="1" applyAlignment="1">
      <alignment vertical="center" wrapText="1"/>
    </xf>
    <xf numFmtId="227" fontId="137" fillId="0" borderId="0" xfId="0" applyFont="1" applyAlignment="1">
      <alignment vertical="center" wrapText="1"/>
    </xf>
    <xf numFmtId="227" fontId="145" fillId="0" borderId="0" xfId="0" applyFont="1" applyAlignment="1">
      <alignment horizontal="center" vertical="center"/>
    </xf>
    <xf numFmtId="227" fontId="47" fillId="0" borderId="0" xfId="0" applyFont="1" applyAlignment="1">
      <alignment horizontal="left" vertical="center" wrapText="1" indent="1"/>
    </xf>
    <xf numFmtId="178" fontId="137" fillId="0" borderId="45" xfId="0" applyNumberFormat="1" applyFont="1" applyBorder="1" applyAlignment="1">
      <alignment horizontal="right" vertical="center" wrapText="1"/>
    </xf>
    <xf numFmtId="227" fontId="137" fillId="0" borderId="0" xfId="0" applyFont="1" applyAlignment="1">
      <alignment horizontal="left" vertical="center" wrapText="1" indent="1"/>
    </xf>
    <xf numFmtId="227" fontId="140" fillId="0" borderId="45" xfId="0" applyFont="1" applyBorder="1" applyAlignment="1">
      <alignment horizontal="left" vertical="center" wrapText="1" indent="1"/>
    </xf>
    <xf numFmtId="224" fontId="47" fillId="0" borderId="45" xfId="2" applyNumberFormat="1" applyFont="1" applyBorder="1" applyAlignment="1">
      <alignment horizontal="right" vertical="center" wrapText="1"/>
    </xf>
    <xf numFmtId="227" fontId="141" fillId="3" borderId="1" xfId="0" quotePrefix="1" applyFont="1" applyFill="1" applyBorder="1" applyAlignment="1">
      <alignment horizontal="center" vertical="center"/>
    </xf>
    <xf numFmtId="227" fontId="141" fillId="3" borderId="41" xfId="0" quotePrefix="1" applyFont="1" applyFill="1" applyBorder="1" applyAlignment="1">
      <alignment horizontal="center" vertical="center"/>
    </xf>
    <xf numFmtId="2" fontId="47" fillId="0" borderId="0" xfId="0" applyNumberFormat="1" applyFont="1" applyAlignment="1">
      <alignment vertical="center"/>
    </xf>
    <xf numFmtId="174" fontId="47" fillId="0" borderId="0" xfId="1" applyNumberFormat="1" applyFont="1" applyAlignment="1">
      <alignment horizontal="right" vertical="center"/>
    </xf>
    <xf numFmtId="43" fontId="47" fillId="0" borderId="0" xfId="1" applyFont="1" applyAlignment="1">
      <alignment vertical="center"/>
    </xf>
    <xf numFmtId="174" fontId="47" fillId="0" borderId="0" xfId="1" applyNumberFormat="1" applyFont="1" applyAlignment="1">
      <alignment vertical="center"/>
    </xf>
    <xf numFmtId="224" fontId="47" fillId="0" borderId="0" xfId="2" applyNumberFormat="1" applyFont="1" applyAlignment="1">
      <alignment horizontal="right" vertical="center"/>
    </xf>
    <xf numFmtId="178" fontId="47" fillId="0" borderId="0" xfId="2423" applyNumberFormat="1" applyFont="1" applyFill="1" applyBorder="1"/>
    <xf numFmtId="224" fontId="140" fillId="0" borderId="0" xfId="2" applyNumberFormat="1" applyFont="1" applyBorder="1" applyAlignment="1">
      <alignment horizontal="right" vertical="center" wrapText="1"/>
    </xf>
    <xf numFmtId="169" fontId="137" fillId="0" borderId="84" xfId="1" applyNumberFormat="1" applyFont="1" applyFill="1" applyBorder="1" applyAlignment="1">
      <alignment horizontal="right" vertical="center" wrapText="1"/>
    </xf>
    <xf numFmtId="174" fontId="47" fillId="0" borderId="86" xfId="1" applyNumberFormat="1" applyFont="1" applyFill="1" applyBorder="1" applyAlignment="1">
      <alignment horizontal="right" vertical="center" wrapText="1"/>
    </xf>
    <xf numFmtId="174" fontId="137" fillId="0" borderId="85" xfId="1" applyNumberFormat="1" applyFont="1" applyBorder="1" applyAlignment="1">
      <alignment horizontal="right" vertical="center" wrapText="1"/>
    </xf>
    <xf numFmtId="224" fontId="47" fillId="0" borderId="0" xfId="2" applyNumberFormat="1" applyFont="1" applyFill="1" applyBorder="1" applyAlignment="1">
      <alignment horizontal="right" vertical="center" wrapText="1"/>
    </xf>
    <xf numFmtId="174" fontId="47" fillId="0" borderId="0" xfId="1" applyNumberFormat="1" applyFont="1" applyFill="1" applyBorder="1" applyAlignment="1">
      <alignment horizontal="right" vertical="center" wrapText="1"/>
    </xf>
    <xf numFmtId="2" fontId="47" fillId="0" borderId="0" xfId="0" applyNumberFormat="1" applyFont="1" applyAlignment="1">
      <alignment horizontal="right" vertical="center"/>
    </xf>
    <xf numFmtId="178" fontId="47" fillId="0" borderId="0" xfId="0" applyNumberFormat="1" applyFont="1" applyAlignment="1">
      <alignment horizontal="right" vertical="center" wrapText="1"/>
    </xf>
    <xf numFmtId="224" fontId="140" fillId="0" borderId="0" xfId="2" applyNumberFormat="1" applyFont="1" applyFill="1" applyBorder="1" applyAlignment="1">
      <alignment horizontal="right" vertical="center" wrapText="1"/>
    </xf>
    <xf numFmtId="227" fontId="141" fillId="3" borderId="44" xfId="0" quotePrefix="1" applyFont="1" applyFill="1" applyBorder="1" applyAlignment="1">
      <alignment horizontal="center" vertical="center"/>
    </xf>
    <xf numFmtId="227" fontId="141" fillId="0" borderId="0" xfId="0" quotePrefix="1" applyFont="1" applyAlignment="1">
      <alignment horizontal="center" vertical="center"/>
    </xf>
    <xf numFmtId="174" fontId="137" fillId="0" borderId="0" xfId="1" applyNumberFormat="1" applyFont="1" applyFill="1" applyBorder="1" applyAlignment="1">
      <alignment horizontal="right" vertical="center" wrapText="1"/>
    </xf>
    <xf numFmtId="169" fontId="137" fillId="0" borderId="0" xfId="1" applyNumberFormat="1" applyFont="1" applyFill="1" applyBorder="1" applyAlignment="1">
      <alignment horizontal="right" vertical="center" wrapText="1"/>
    </xf>
    <xf numFmtId="10" fontId="47" fillId="0" borderId="0" xfId="2" applyNumberFormat="1" applyFont="1" applyFill="1" applyBorder="1" applyAlignment="1">
      <alignment horizontal="right" vertical="center" wrapText="1"/>
    </xf>
    <xf numFmtId="227" fontId="138" fillId="0" borderId="0" xfId="0" applyFont="1" applyAlignment="1">
      <alignment vertical="center"/>
    </xf>
    <xf numFmtId="174" fontId="5" fillId="2" borderId="44" xfId="0" applyNumberFormat="1" applyFont="1" applyFill="1" applyBorder="1" applyAlignment="1">
      <alignment horizontal="right" vertical="center"/>
    </xf>
    <xf numFmtId="174" fontId="5" fillId="2" borderId="41" xfId="0" applyNumberFormat="1" applyFont="1" applyFill="1" applyBorder="1" applyAlignment="1">
      <alignment horizontal="right" vertical="center"/>
    </xf>
    <xf numFmtId="174" fontId="47" fillId="0" borderId="0" xfId="1" applyNumberFormat="1" applyFont="1" applyFill="1" applyBorder="1" applyAlignment="1">
      <alignment horizontal="right" vertical="center"/>
    </xf>
    <xf numFmtId="224" fontId="47" fillId="0" borderId="0" xfId="2" applyNumberFormat="1" applyFont="1" applyFill="1" applyBorder="1" applyAlignment="1">
      <alignment horizontal="right" vertical="center"/>
    </xf>
    <xf numFmtId="43" fontId="47" fillId="0" borderId="0" xfId="1" applyFont="1" applyFill="1" applyBorder="1" applyAlignment="1">
      <alignment vertical="center"/>
    </xf>
    <xf numFmtId="174" fontId="47" fillId="0" borderId="0" xfId="1" applyNumberFormat="1" applyFont="1" applyFill="1" applyBorder="1" applyAlignment="1">
      <alignment vertical="center"/>
    </xf>
    <xf numFmtId="230" fontId="4" fillId="0" borderId="0" xfId="1" applyNumberFormat="1" applyFont="1" applyFill="1" applyBorder="1" applyAlignment="1">
      <alignment vertical="center"/>
    </xf>
    <xf numFmtId="174" fontId="5" fillId="0" borderId="0" xfId="0" applyNumberFormat="1" applyFont="1" applyAlignment="1">
      <alignment horizontal="right" vertical="center"/>
    </xf>
    <xf numFmtId="227" fontId="2" fillId="2" borderId="0" xfId="0" applyFont="1" applyFill="1" applyAlignment="1">
      <alignment horizontal="left" indent="1"/>
    </xf>
    <xf numFmtId="227" fontId="137" fillId="0" borderId="45" xfId="0" applyFont="1" applyBorder="1" applyAlignment="1">
      <alignment horizontal="left" vertical="center" wrapText="1" indent="1"/>
    </xf>
    <xf numFmtId="178" fontId="137" fillId="0" borderId="45" xfId="0" applyNumberFormat="1" applyFont="1" applyBorder="1" applyAlignment="1">
      <alignment horizontal="left" vertical="center" wrapText="1"/>
    </xf>
    <xf numFmtId="174" fontId="140" fillId="0" borderId="0" xfId="1" applyNumberFormat="1" applyFont="1" applyAlignment="1">
      <alignment horizontal="right" vertical="center"/>
    </xf>
    <xf numFmtId="174" fontId="140" fillId="0" borderId="0" xfId="1" applyNumberFormat="1" applyFont="1" applyFill="1" applyBorder="1" applyAlignment="1">
      <alignment horizontal="right" vertical="center"/>
    </xf>
    <xf numFmtId="227" fontId="2" fillId="0" borderId="42" xfId="0" applyFont="1" applyBorder="1" applyAlignment="1">
      <alignment horizontal="left" vertical="center" indent="1"/>
    </xf>
    <xf numFmtId="171" fontId="47" fillId="0" borderId="0" xfId="2423" applyFont="1" applyFill="1" applyBorder="1"/>
    <xf numFmtId="227" fontId="140" fillId="0" borderId="0" xfId="0" applyFont="1" applyAlignment="1">
      <alignment horizontal="left" vertical="center" wrapText="1" indent="2"/>
    </xf>
    <xf numFmtId="174" fontId="137" fillId="0" borderId="0" xfId="1" applyNumberFormat="1" applyFont="1" applyAlignment="1">
      <alignment horizontal="right" vertical="center" wrapText="1"/>
    </xf>
    <xf numFmtId="227" fontId="47" fillId="0" borderId="0" xfId="0" applyFont="1" applyAlignment="1">
      <alignment horizontal="left" vertical="center" wrapText="1" indent="2"/>
    </xf>
    <xf numFmtId="227" fontId="47" fillId="0" borderId="87" xfId="0" applyFont="1" applyBorder="1" applyAlignment="1">
      <alignment horizontal="left" vertical="center" wrapText="1" indent="2"/>
    </xf>
    <xf numFmtId="174" fontId="47" fillId="0" borderId="0" xfId="1" applyNumberFormat="1" applyFont="1" applyFill="1" applyBorder="1" applyAlignment="1">
      <alignment horizontal="right"/>
    </xf>
    <xf numFmtId="174" fontId="137" fillId="0" borderId="45" xfId="1" applyNumberFormat="1" applyFont="1" applyFill="1" applyBorder="1" applyAlignment="1">
      <alignment horizontal="right" vertical="center" wrapText="1"/>
    </xf>
    <xf numFmtId="227" fontId="47" fillId="0" borderId="88" xfId="0" applyFont="1" applyBorder="1" applyAlignment="1">
      <alignment horizontal="left" vertical="center" wrapText="1" indent="2"/>
    </xf>
    <xf numFmtId="174" fontId="47" fillId="0" borderId="88" xfId="1" applyNumberFormat="1" applyFont="1" applyFill="1" applyBorder="1" applyAlignment="1">
      <alignment horizontal="right"/>
    </xf>
    <xf numFmtId="174" fontId="137" fillId="0" borderId="0" xfId="1" applyNumberFormat="1" applyFont="1" applyFill="1" applyBorder="1" applyAlignment="1">
      <alignment horizontal="right"/>
    </xf>
    <xf numFmtId="174" fontId="137" fillId="0" borderId="45" xfId="1" applyNumberFormat="1" applyFont="1" applyBorder="1" applyAlignment="1">
      <alignment horizontal="right" vertical="center" wrapText="1"/>
    </xf>
    <xf numFmtId="178" fontId="47" fillId="0" borderId="88" xfId="2423" applyNumberFormat="1" applyFont="1" applyFill="1" applyBorder="1"/>
    <xf numFmtId="43" fontId="47" fillId="0" borderId="0" xfId="1" applyFont="1" applyFill="1" applyBorder="1"/>
    <xf numFmtId="174" fontId="5" fillId="2" borderId="0" xfId="0" applyNumberFormat="1" applyFont="1" applyFill="1" applyAlignment="1">
      <alignment horizontal="right" vertical="center"/>
    </xf>
    <xf numFmtId="174" fontId="4" fillId="2" borderId="42" xfId="1" applyNumberFormat="1" applyFont="1" applyFill="1" applyBorder="1" applyAlignment="1">
      <alignment vertical="center"/>
    </xf>
    <xf numFmtId="227" fontId="47" fillId="0" borderId="0" xfId="0" applyFont="1" applyAlignment="1">
      <alignment horizontal="left" vertical="center" indent="1"/>
    </xf>
    <xf numFmtId="224" fontId="47" fillId="0" borderId="0" xfId="2" applyNumberFormat="1" applyFont="1" applyAlignment="1">
      <alignment horizontal="right" vertical="center" wrapText="1"/>
    </xf>
    <xf numFmtId="43" fontId="139" fillId="0" borderId="0" xfId="1" applyFont="1" applyAlignment="1">
      <alignment vertical="center"/>
    </xf>
    <xf numFmtId="3" fontId="47" fillId="0" borderId="86" xfId="1" applyNumberFormat="1" applyFont="1" applyFill="1" applyBorder="1" applyAlignment="1">
      <alignment horizontal="right" vertical="center" wrapText="1"/>
    </xf>
    <xf numFmtId="178" fontId="139" fillId="0" borderId="0" xfId="0" applyNumberFormat="1" applyFont="1" applyAlignment="1">
      <alignment vertical="center"/>
    </xf>
    <xf numFmtId="3" fontId="47" fillId="0" borderId="0" xfId="2423" applyNumberFormat="1" applyFont="1" applyFill="1" applyBorder="1"/>
    <xf numFmtId="178" fontId="47" fillId="0" borderId="0" xfId="1" applyNumberFormat="1" applyFont="1" applyFill="1" applyBorder="1" applyAlignment="1">
      <alignment horizontal="right"/>
    </xf>
    <xf numFmtId="230" fontId="4" fillId="2" borderId="42" xfId="1" applyNumberFormat="1" applyFont="1" applyFill="1" applyBorder="1" applyAlignment="1">
      <alignment vertical="center"/>
    </xf>
    <xf numFmtId="224" fontId="139" fillId="0" borderId="0" xfId="1" applyNumberFormat="1" applyFont="1" applyAlignment="1">
      <alignment vertical="center"/>
    </xf>
    <xf numFmtId="43" fontId="0" fillId="0" borderId="0" xfId="1" applyFont="1"/>
    <xf numFmtId="9" fontId="0" fillId="0" borderId="0" xfId="2" applyFont="1"/>
    <xf numFmtId="3" fontId="139" fillId="0" borderId="0" xfId="1" applyNumberFormat="1" applyFont="1" applyFill="1"/>
    <xf numFmtId="227" fontId="140" fillId="0" borderId="87" xfId="0" applyFont="1" applyBorder="1" applyAlignment="1">
      <alignment horizontal="left" vertical="center" wrapText="1" indent="1"/>
    </xf>
    <xf numFmtId="227" fontId="137" fillId="0" borderId="45" xfId="0" applyFont="1" applyBorder="1" applyAlignment="1">
      <alignment horizontal="left" vertical="center"/>
    </xf>
    <xf numFmtId="224" fontId="47" fillId="0" borderId="0" xfId="2" applyNumberFormat="1" applyFont="1" applyBorder="1" applyAlignment="1">
      <alignment horizontal="right" vertical="center" wrapText="1"/>
    </xf>
    <xf numFmtId="224" fontId="140" fillId="0" borderId="87" xfId="2" applyNumberFormat="1" applyFont="1" applyBorder="1" applyAlignment="1">
      <alignment horizontal="right" vertical="center" wrapText="1"/>
    </xf>
    <xf numFmtId="178" fontId="137" fillId="0" borderId="45" xfId="2423" applyNumberFormat="1" applyFont="1" applyFill="1" applyBorder="1"/>
    <xf numFmtId="2" fontId="47" fillId="2" borderId="0" xfId="0" applyNumberFormat="1" applyFont="1" applyFill="1" applyAlignment="1">
      <alignment vertical="center"/>
    </xf>
    <xf numFmtId="43" fontId="47" fillId="2" borderId="0" xfId="1" applyFont="1" applyFill="1" applyAlignment="1">
      <alignment vertical="center"/>
    </xf>
    <xf numFmtId="174" fontId="47" fillId="2" borderId="0" xfId="1" applyNumberFormat="1" applyFont="1" applyFill="1" applyAlignment="1">
      <alignment vertical="center"/>
    </xf>
    <xf numFmtId="3" fontId="140" fillId="0" borderId="0" xfId="0" applyNumberFormat="1" applyFont="1" applyAlignment="1">
      <alignment horizontal="right" vertical="center" wrapText="1"/>
    </xf>
    <xf numFmtId="174" fontId="47" fillId="0" borderId="0" xfId="2423" applyNumberFormat="1" applyFont="1" applyFill="1" applyBorder="1"/>
    <xf numFmtId="0" fontId="6" fillId="0" borderId="0" xfId="5444"/>
    <xf numFmtId="3" fontId="99" fillId="0" borderId="0" xfId="5444" applyNumberFormat="1" applyFont="1"/>
    <xf numFmtId="0" fontId="99" fillId="0" borderId="0" xfId="5444" applyFont="1"/>
    <xf numFmtId="43" fontId="6" fillId="0" borderId="0" xfId="5444" applyNumberFormat="1"/>
    <xf numFmtId="0" fontId="142" fillId="0" borderId="305" xfId="5444" applyFont="1" applyBorder="1" applyAlignment="1">
      <alignment vertical="center" wrapText="1"/>
    </xf>
    <xf numFmtId="0" fontId="141" fillId="3" borderId="306" xfId="1" quotePrefix="1" applyNumberFormat="1" applyFont="1" applyFill="1" applyBorder="1" applyAlignment="1">
      <alignment horizontal="center" vertical="center"/>
    </xf>
    <xf numFmtId="0" fontId="142" fillId="81" borderId="0" xfId="5444" applyFont="1" applyFill="1" applyAlignment="1">
      <alignment vertical="center" wrapText="1"/>
    </xf>
    <xf numFmtId="0" fontId="99" fillId="81" borderId="0" xfId="5444" applyFont="1" applyFill="1"/>
    <xf numFmtId="0" fontId="142" fillId="0" borderId="0" xfId="5444" applyFont="1" applyAlignment="1">
      <alignment vertical="center" wrapText="1"/>
    </xf>
    <xf numFmtId="0" fontId="142" fillId="81" borderId="0" xfId="5444" applyFont="1" applyFill="1" applyAlignment="1">
      <alignment horizontal="left" vertical="center" wrapText="1" indent="1"/>
    </xf>
    <xf numFmtId="240" fontId="155" fillId="81" borderId="0" xfId="5444" applyNumberFormat="1" applyFont="1" applyFill="1" applyAlignment="1">
      <alignment horizontal="right" vertical="center" wrapText="1"/>
    </xf>
    <xf numFmtId="240" fontId="156" fillId="2" borderId="0" xfId="5444" applyNumberFormat="1" applyFont="1" applyFill="1" applyAlignment="1">
      <alignment horizontal="right" vertical="center" wrapText="1"/>
    </xf>
    <xf numFmtId="0" fontId="156" fillId="0" borderId="0" xfId="5444" applyFont="1" applyAlignment="1">
      <alignment horizontal="left" vertical="center" wrapText="1" indent="2"/>
    </xf>
    <xf numFmtId="240" fontId="156" fillId="0" borderId="0" xfId="5444" applyNumberFormat="1" applyFont="1" applyAlignment="1">
      <alignment horizontal="right" vertical="center" wrapText="1"/>
    </xf>
    <xf numFmtId="178" fontId="156" fillId="2" borderId="0" xfId="5444" applyNumberFormat="1" applyFont="1" applyFill="1" applyAlignment="1">
      <alignment horizontal="right" vertical="center" wrapText="1"/>
    </xf>
    <xf numFmtId="0" fontId="156" fillId="2" borderId="0" xfId="5444" applyFont="1" applyFill="1" applyAlignment="1">
      <alignment horizontal="left" vertical="center" wrapText="1" indent="2"/>
    </xf>
    <xf numFmtId="240" fontId="3" fillId="2" borderId="0" xfId="5444" applyNumberFormat="1" applyFont="1" applyFill="1" applyAlignment="1">
      <alignment horizontal="right" vertical="center" wrapText="1"/>
    </xf>
    <xf numFmtId="1" fontId="156" fillId="2" borderId="0" xfId="1" applyNumberFormat="1" applyFont="1" applyFill="1" applyBorder="1" applyAlignment="1">
      <alignment horizontal="right" vertical="center" wrapText="1"/>
    </xf>
    <xf numFmtId="178" fontId="3" fillId="2" borderId="0" xfId="5444" applyNumberFormat="1" applyFont="1" applyFill="1" applyAlignment="1">
      <alignment horizontal="right" vertical="center" wrapText="1"/>
    </xf>
    <xf numFmtId="0" fontId="141" fillId="3" borderId="307" xfId="1" quotePrefix="1" applyNumberFormat="1" applyFont="1" applyFill="1" applyBorder="1" applyAlignment="1">
      <alignment horizontal="center" vertical="center"/>
    </xf>
    <xf numFmtId="0" fontId="142" fillId="2" borderId="0" xfId="5444" applyFont="1" applyFill="1" applyAlignment="1">
      <alignment vertical="center" wrapText="1"/>
    </xf>
    <xf numFmtId="0" fontId="142" fillId="2" borderId="0" xfId="5444" applyFont="1" applyFill="1" applyAlignment="1">
      <alignment horizontal="left" vertical="center" wrapText="1" indent="1"/>
    </xf>
    <xf numFmtId="227" fontId="156" fillId="0" borderId="0" xfId="0" applyFont="1" applyAlignment="1">
      <alignment horizontal="left" vertical="center" wrapText="1" indent="2"/>
    </xf>
    <xf numFmtId="240" fontId="142" fillId="81" borderId="0" xfId="5444" applyNumberFormat="1" applyFont="1" applyFill="1" applyAlignment="1">
      <alignment horizontal="right" vertical="center" wrapText="1"/>
    </xf>
    <xf numFmtId="171" fontId="47" fillId="2" borderId="0" xfId="2423" applyFont="1" applyFill="1" applyBorder="1"/>
    <xf numFmtId="178" fontId="156" fillId="2" borderId="0" xfId="0" applyNumberFormat="1" applyFont="1" applyFill="1" applyAlignment="1">
      <alignment horizontal="right" vertical="center" wrapText="1"/>
    </xf>
    <xf numFmtId="227" fontId="142" fillId="81" borderId="0" xfId="0" applyFont="1" applyFill="1" applyAlignment="1">
      <alignment horizontal="left" vertical="center" wrapText="1" indent="1"/>
    </xf>
    <xf numFmtId="240" fontId="3" fillId="2" borderId="0" xfId="0" applyNumberFormat="1" applyFont="1" applyFill="1" applyAlignment="1">
      <alignment horizontal="right" vertical="center" wrapText="1"/>
    </xf>
    <xf numFmtId="227" fontId="142" fillId="0" borderId="0" xfId="0" applyFont="1" applyAlignment="1">
      <alignment vertical="center" wrapText="1"/>
    </xf>
    <xf numFmtId="240" fontId="156" fillId="0" borderId="0" xfId="0" applyNumberFormat="1" applyFont="1" applyAlignment="1">
      <alignment horizontal="right" vertical="center" wrapText="1"/>
    </xf>
    <xf numFmtId="178" fontId="137" fillId="0" borderId="0" xfId="2423" applyNumberFormat="1" applyFont="1" applyFill="1" applyBorder="1"/>
    <xf numFmtId="178" fontId="156" fillId="0" borderId="0" xfId="0" applyNumberFormat="1" applyFont="1" applyAlignment="1">
      <alignment horizontal="right" vertical="center" wrapText="1"/>
    </xf>
    <xf numFmtId="224" fontId="5" fillId="0" borderId="0" xfId="2" applyNumberFormat="1" applyFont="1" applyFill="1"/>
    <xf numFmtId="4" fontId="47" fillId="0" borderId="0" xfId="0" applyNumberFormat="1" applyFont="1" applyAlignment="1">
      <alignment horizontal="right" vertical="center" wrapText="1"/>
    </xf>
    <xf numFmtId="227" fontId="47" fillId="0" borderId="0" xfId="0" applyFont="1" applyAlignment="1">
      <alignment vertical="center"/>
    </xf>
    <xf numFmtId="227" fontId="141" fillId="0" borderId="44" xfId="0" quotePrefix="1" applyFont="1" applyBorder="1" applyAlignment="1">
      <alignment horizontal="center" vertical="center"/>
    </xf>
    <xf numFmtId="227" fontId="22" fillId="0" borderId="0" xfId="0" applyFont="1"/>
    <xf numFmtId="227" fontId="158" fillId="0" borderId="0" xfId="0" applyFont="1" applyAlignment="1">
      <alignment vertical="center"/>
    </xf>
    <xf numFmtId="227" fontId="0" fillId="0" borderId="0" xfId="0" applyAlignment="1">
      <alignment horizontal="centerContinuous"/>
    </xf>
    <xf numFmtId="227" fontId="139" fillId="0" borderId="0" xfId="0" applyFont="1" applyAlignment="1">
      <alignment horizontal="centerContinuous" vertical="center"/>
    </xf>
    <xf numFmtId="227" fontId="0" fillId="0" borderId="0" xfId="0" applyAlignment="1">
      <alignment horizontal="centerContinuous" vertical="center"/>
    </xf>
    <xf numFmtId="227" fontId="0" fillId="0" borderId="0" xfId="0" applyAlignment="1">
      <alignment vertical="center"/>
    </xf>
    <xf numFmtId="0" fontId="0" fillId="0" borderId="0" xfId="0" applyNumberFormat="1" applyAlignment="1">
      <alignment horizontal="left"/>
    </xf>
    <xf numFmtId="0" fontId="139" fillId="0" borderId="0" xfId="0" applyNumberFormat="1" applyFont="1" applyAlignment="1">
      <alignment horizontal="left" vertical="center"/>
    </xf>
    <xf numFmtId="0" fontId="0" fillId="0" borderId="0" xfId="0" applyNumberFormat="1" applyAlignment="1">
      <alignment horizontal="left" vertical="center"/>
    </xf>
    <xf numFmtId="0" fontId="139" fillId="0" borderId="0" xfId="0" applyNumberFormat="1" applyFont="1" applyAlignment="1">
      <alignment horizontal="centerContinuous" vertical="center"/>
    </xf>
    <xf numFmtId="0" fontId="0" fillId="0" borderId="0" xfId="0" applyNumberFormat="1" applyAlignment="1">
      <alignment horizontal="centerContinuous"/>
    </xf>
    <xf numFmtId="227" fontId="160" fillId="0" borderId="0" xfId="0" applyFont="1" applyAlignment="1">
      <alignment vertical="center"/>
    </xf>
    <xf numFmtId="227" fontId="161" fillId="82" borderId="0" xfId="0" applyFont="1" applyFill="1" applyAlignment="1">
      <alignment horizontal="centerContinuous" vertical="center"/>
    </xf>
    <xf numFmtId="227" fontId="162" fillId="82" borderId="0" xfId="0" applyFont="1" applyFill="1" applyAlignment="1">
      <alignment horizontal="centerContinuous" vertical="center"/>
    </xf>
    <xf numFmtId="227" fontId="137" fillId="0" borderId="0" xfId="0" applyFont="1" applyAlignment="1">
      <alignment horizontal="center" vertical="center"/>
    </xf>
    <xf numFmtId="227" fontId="47" fillId="0" borderId="0" xfId="0" applyFont="1" applyAlignment="1">
      <alignment horizontal="center" vertical="center"/>
    </xf>
    <xf numFmtId="227" fontId="47" fillId="0" borderId="0" xfId="0" applyFont="1" applyAlignment="1">
      <alignment horizontal="centerContinuous" vertical="center"/>
    </xf>
    <xf numFmtId="0" fontId="159" fillId="0" borderId="0" xfId="0" applyNumberFormat="1" applyFont="1" applyAlignment="1">
      <alignment horizontal="right" vertical="center" indent="3"/>
    </xf>
    <xf numFmtId="227" fontId="141" fillId="0" borderId="0" xfId="0" quotePrefix="1" applyFont="1"/>
    <xf numFmtId="227" fontId="141" fillId="0" borderId="0" xfId="0" quotePrefix="1" applyFont="1" applyAlignment="1">
      <alignment vertical="center"/>
    </xf>
    <xf numFmtId="227" fontId="22" fillId="2" borderId="0" xfId="0" applyFont="1" applyFill="1"/>
    <xf numFmtId="227" fontId="22" fillId="0" borderId="0" xfId="0" quotePrefix="1" applyFont="1"/>
    <xf numFmtId="227" fontId="163" fillId="0" borderId="0" xfId="0" quotePrefix="1" applyFont="1" applyAlignment="1">
      <alignment vertical="center"/>
    </xf>
    <xf numFmtId="0" fontId="22" fillId="0" borderId="0" xfId="5444" applyFont="1"/>
    <xf numFmtId="0" fontId="158" fillId="0" borderId="0" xfId="5444" applyFont="1"/>
    <xf numFmtId="227" fontId="22" fillId="0" borderId="0" xfId="0" applyFont="1" applyAlignment="1">
      <alignment vertical="center"/>
    </xf>
    <xf numFmtId="227" fontId="164" fillId="0" borderId="0" xfId="0" applyFont="1" applyAlignment="1">
      <alignment horizontal="center" vertical="center"/>
    </xf>
    <xf numFmtId="227" fontId="82" fillId="0" borderId="0" xfId="0" applyFont="1"/>
    <xf numFmtId="227" fontId="139" fillId="0" borderId="0" xfId="0" applyFont="1" applyAlignment="1">
      <alignment horizontal="right" indent="6"/>
    </xf>
    <xf numFmtId="227" fontId="0" fillId="0" borderId="0" xfId="0" applyAlignment="1">
      <alignment horizontal="right" indent="6"/>
    </xf>
    <xf numFmtId="0" fontId="99" fillId="0" borderId="0" xfId="5444" applyFont="1" applyAlignment="1">
      <alignment horizontal="right" indent="7"/>
    </xf>
    <xf numFmtId="227" fontId="0" fillId="0" borderId="0" xfId="0" applyAlignment="1">
      <alignment horizontal="right" indent="7"/>
    </xf>
    <xf numFmtId="0" fontId="159" fillId="0" borderId="0" xfId="0" applyNumberFormat="1" applyFont="1" applyAlignment="1">
      <alignment horizontal="right" vertical="center" indent="6"/>
    </xf>
    <xf numFmtId="227" fontId="163" fillId="0" borderId="0" xfId="0" applyFont="1" applyAlignment="1">
      <alignment vertical="center"/>
    </xf>
    <xf numFmtId="227" fontId="141" fillId="0" borderId="1" xfId="0" quotePrefix="1" applyFont="1" applyBorder="1" applyAlignment="1">
      <alignment horizontal="center" vertical="center"/>
    </xf>
    <xf numFmtId="227" fontId="141" fillId="0" borderId="41" xfId="0" quotePrefix="1" applyFont="1" applyBorder="1" applyAlignment="1">
      <alignment horizontal="center" vertical="center"/>
    </xf>
    <xf numFmtId="0" fontId="165" fillId="82" borderId="0" xfId="3489" applyFont="1" applyFill="1"/>
    <xf numFmtId="227" fontId="166" fillId="82" borderId="0" xfId="0" applyFont="1" applyFill="1"/>
    <xf numFmtId="227" fontId="0" fillId="84" borderId="0" xfId="0" applyFill="1"/>
    <xf numFmtId="0" fontId="167" fillId="83" borderId="0" xfId="3489" applyFont="1" applyFill="1" applyAlignment="1">
      <alignment horizontal="right" indent="1"/>
    </xf>
    <xf numFmtId="240" fontId="156" fillId="2" borderId="0" xfId="0" applyNumberFormat="1" applyFont="1" applyFill="1" applyAlignment="1">
      <alignment horizontal="right" vertical="center" wrapText="1"/>
    </xf>
    <xf numFmtId="230" fontId="6" fillId="0" borderId="0" xfId="1" applyNumberFormat="1"/>
    <xf numFmtId="0" fontId="6" fillId="0" borderId="0" xfId="5444" applyAlignment="1">
      <alignment horizontal="left"/>
    </xf>
    <xf numFmtId="0" fontId="6" fillId="0" borderId="0" xfId="5444" applyAlignment="1">
      <alignment horizontal="center"/>
    </xf>
    <xf numFmtId="0" fontId="47" fillId="0" borderId="0" xfId="5444" applyFont="1"/>
    <xf numFmtId="0" fontId="47" fillId="0" borderId="0" xfId="5444" applyFont="1" applyAlignment="1">
      <alignment vertical="center" wrapText="1"/>
    </xf>
    <xf numFmtId="2" fontId="6" fillId="0" borderId="0" xfId="5444" applyNumberFormat="1"/>
    <xf numFmtId="0" fontId="141" fillId="3" borderId="41" xfId="1" quotePrefix="1" applyNumberFormat="1" applyFont="1" applyFill="1" applyBorder="1" applyAlignment="1">
      <alignment horizontal="center" vertical="center"/>
    </xf>
    <xf numFmtId="0" fontId="142" fillId="0" borderId="305" xfId="5444" applyFont="1" applyBorder="1" applyAlignment="1">
      <alignment horizontal="left" vertical="center" wrapText="1"/>
    </xf>
    <xf numFmtId="0" fontId="168" fillId="0" borderId="0" xfId="5444" applyFont="1" applyAlignment="1">
      <alignment horizontal="center" vertical="center" wrapText="1"/>
    </xf>
    <xf numFmtId="0" fontId="141" fillId="3" borderId="307" xfId="1" quotePrefix="1" applyNumberFormat="1" applyFont="1" applyFill="1" applyBorder="1" applyAlignment="1">
      <alignment horizontal="center" vertical="center" wrapText="1"/>
    </xf>
    <xf numFmtId="0" fontId="141" fillId="3" borderId="344" xfId="1" quotePrefix="1" applyNumberFormat="1" applyFont="1" applyFill="1" applyBorder="1" applyAlignment="1">
      <alignment horizontal="center" vertical="center" wrapText="1"/>
    </xf>
    <xf numFmtId="0" fontId="159" fillId="0" borderId="0" xfId="0" applyNumberFormat="1" applyFont="1" applyAlignment="1">
      <alignment horizontal="center" vertical="center"/>
    </xf>
    <xf numFmtId="227" fontId="2" fillId="2" borderId="42" xfId="0" applyFont="1" applyFill="1" applyBorder="1" applyAlignment="1">
      <alignment horizontal="left"/>
    </xf>
    <xf numFmtId="0" fontId="142" fillId="0" borderId="305" xfId="5444" applyFont="1" applyBorder="1" applyAlignment="1">
      <alignment wrapText="1"/>
    </xf>
    <xf numFmtId="0" fontId="1" fillId="0" borderId="0" xfId="5444" applyFont="1"/>
    <xf numFmtId="0" fontId="139" fillId="0" borderId="0" xfId="5444" applyFont="1"/>
    <xf numFmtId="0" fontId="139" fillId="0" borderId="0" xfId="5444" applyFont="1" applyAlignment="1">
      <alignment vertical="center" wrapText="1"/>
    </xf>
    <xf numFmtId="0" fontId="47" fillId="0" borderId="0" xfId="5444" applyFont="1" applyAlignment="1">
      <alignment vertical="center"/>
    </xf>
    <xf numFmtId="0" fontId="139" fillId="0" borderId="0" xfId="5444" applyFont="1" applyAlignment="1">
      <alignment horizontal="center"/>
    </xf>
    <xf numFmtId="6" fontId="139" fillId="0" borderId="0" xfId="5444" applyNumberFormat="1" applyFont="1" applyAlignment="1">
      <alignment vertical="center" wrapText="1"/>
    </xf>
    <xf numFmtId="0" fontId="5" fillId="0" borderId="0" xfId="5444" applyFont="1" applyAlignment="1">
      <alignment horizontal="center" vertical="center" wrapText="1"/>
    </xf>
    <xf numFmtId="0" fontId="47" fillId="0" borderId="0" xfId="5444" applyFont="1" applyAlignment="1">
      <alignment horizontal="left" vertical="center" wrapText="1"/>
    </xf>
    <xf numFmtId="0" fontId="145" fillId="3" borderId="307" xfId="1" quotePrefix="1" applyNumberFormat="1" applyFont="1" applyFill="1" applyBorder="1" applyAlignment="1">
      <alignment horizontal="center" vertical="center" wrapText="1"/>
    </xf>
    <xf numFmtId="174" fontId="5" fillId="0" borderId="0" xfId="1" applyNumberFormat="1" applyFont="1" applyAlignment="1">
      <alignment horizontal="center" vertical="center" wrapText="1"/>
    </xf>
    <xf numFmtId="43" fontId="5" fillId="0" borderId="0" xfId="1" applyFont="1" applyAlignment="1">
      <alignment horizontal="right" vertical="center" wrapText="1"/>
    </xf>
    <xf numFmtId="0" fontId="5" fillId="0" borderId="0" xfId="5444" applyFont="1" applyAlignment="1">
      <alignment horizontal="right" vertical="center" wrapText="1"/>
    </xf>
    <xf numFmtId="1" fontId="5" fillId="0" borderId="0" xfId="5444" applyNumberFormat="1" applyFont="1" applyAlignment="1">
      <alignment horizontal="right" vertical="center" wrapText="1"/>
    </xf>
    <xf numFmtId="2" fontId="5" fillId="0" borderId="0" xfId="5444" applyNumberFormat="1" applyFont="1" applyAlignment="1">
      <alignment horizontal="right" vertical="center" wrapText="1"/>
    </xf>
    <xf numFmtId="0" fontId="139" fillId="0" borderId="0" xfId="5444" applyFont="1" applyAlignment="1">
      <alignment horizontal="right"/>
    </xf>
    <xf numFmtId="0" fontId="139" fillId="0" borderId="0" xfId="5444" applyFont="1" applyAlignment="1">
      <alignment horizontal="right" vertical="center"/>
    </xf>
    <xf numFmtId="0" fontId="6" fillId="0" borderId="0" xfId="5444" applyAlignment="1">
      <alignment horizontal="right"/>
    </xf>
    <xf numFmtId="9" fontId="47" fillId="0" borderId="0" xfId="2" applyFont="1" applyAlignment="1">
      <alignment horizontal="right" vertical="center"/>
    </xf>
    <xf numFmtId="0" fontId="139" fillId="0" borderId="0" xfId="5444" applyFont="1" applyAlignment="1">
      <alignment horizontal="left"/>
    </xf>
    <xf numFmtId="0" fontId="47" fillId="0" borderId="0" xfId="5444" applyFont="1" applyAlignment="1">
      <alignment horizontal="right" vertical="center" wrapText="1"/>
    </xf>
    <xf numFmtId="9" fontId="47" fillId="0" borderId="0" xfId="5444" applyNumberFormat="1" applyFont="1" applyAlignment="1">
      <alignment horizontal="right" vertical="center" wrapText="1"/>
    </xf>
    <xf numFmtId="174" fontId="139" fillId="0" borderId="0" xfId="1" applyNumberFormat="1" applyFont="1" applyAlignment="1">
      <alignment horizontal="right" vertical="center" wrapText="1"/>
    </xf>
    <xf numFmtId="9" fontId="139" fillId="0" borderId="0" xfId="5444" applyNumberFormat="1" applyFont="1" applyAlignment="1">
      <alignment horizontal="right" vertical="center" wrapText="1"/>
    </xf>
    <xf numFmtId="6" fontId="139" fillId="0" borderId="0" xfId="5444" applyNumberFormat="1" applyFont="1" applyAlignment="1">
      <alignment horizontal="right" vertical="center" wrapText="1"/>
    </xf>
    <xf numFmtId="0" fontId="5" fillId="0" borderId="347" xfId="5444" applyFont="1" applyBorder="1" applyAlignment="1">
      <alignment horizontal="left" vertical="center" wrapText="1"/>
    </xf>
    <xf numFmtId="9" fontId="139" fillId="0" borderId="347" xfId="5444" applyNumberFormat="1" applyFont="1" applyBorder="1" applyAlignment="1">
      <alignment horizontal="right"/>
    </xf>
    <xf numFmtId="0" fontId="5" fillId="0" borderId="348" xfId="5444" applyFont="1" applyBorder="1" applyAlignment="1">
      <alignment horizontal="left" vertical="center" wrapText="1"/>
    </xf>
    <xf numFmtId="9" fontId="139" fillId="0" borderId="348" xfId="5444" applyNumberFormat="1" applyFont="1" applyBorder="1" applyAlignment="1">
      <alignment horizontal="right"/>
    </xf>
    <xf numFmtId="9" fontId="47" fillId="0" borderId="0" xfId="2" applyFont="1" applyFill="1" applyBorder="1"/>
    <xf numFmtId="9" fontId="47" fillId="0" borderId="0" xfId="2" applyFont="1" applyAlignment="1">
      <alignment vertical="center"/>
    </xf>
    <xf numFmtId="0" fontId="1" fillId="0" borderId="0" xfId="5444" applyFont="1" applyAlignment="1">
      <alignment horizontal="left"/>
    </xf>
    <xf numFmtId="2" fontId="139" fillId="0" borderId="0" xfId="5444" applyNumberFormat="1" applyFont="1" applyAlignment="1">
      <alignment horizontal="center"/>
    </xf>
    <xf numFmtId="2" fontId="139" fillId="0" borderId="0" xfId="5444" applyNumberFormat="1" applyFont="1" applyAlignment="1">
      <alignment horizontal="right"/>
    </xf>
    <xf numFmtId="241" fontId="139" fillId="0" borderId="0" xfId="5444" applyNumberFormat="1" applyFont="1" applyAlignment="1">
      <alignment horizontal="right"/>
    </xf>
    <xf numFmtId="241" fontId="6" fillId="0" borderId="0" xfId="5444" applyNumberFormat="1" applyAlignment="1">
      <alignment horizontal="right"/>
    </xf>
    <xf numFmtId="0" fontId="1" fillId="0" borderId="0" xfId="5444" applyFont="1" applyAlignment="1">
      <alignment vertical="center"/>
    </xf>
    <xf numFmtId="227" fontId="169" fillId="0" borderId="0" xfId="0" applyFont="1" applyAlignment="1">
      <alignment horizontal="right"/>
    </xf>
    <xf numFmtId="43" fontId="139" fillId="0" borderId="0" xfId="1" applyFont="1"/>
    <xf numFmtId="224" fontId="139" fillId="0" borderId="0" xfId="2" applyNumberFormat="1" applyFont="1"/>
    <xf numFmtId="224" fontId="139" fillId="0" borderId="0" xfId="2" applyNumberFormat="1" applyFont="1" applyFill="1" applyAlignment="1">
      <alignment horizontal="right" vertical="center" wrapText="1"/>
    </xf>
    <xf numFmtId="224" fontId="139" fillId="0" borderId="0" xfId="2" applyNumberFormat="1" applyFont="1" applyAlignment="1">
      <alignment horizontal="right"/>
    </xf>
    <xf numFmtId="10" fontId="139" fillId="0" borderId="0" xfId="2" applyNumberFormat="1" applyFont="1" applyFill="1" applyAlignment="1">
      <alignment horizontal="right" vertical="center" wrapText="1"/>
    </xf>
    <xf numFmtId="9" fontId="139" fillId="0" borderId="0" xfId="5444" applyNumberFormat="1" applyFont="1"/>
    <xf numFmtId="240" fontId="3" fillId="0" borderId="0" xfId="0" applyNumberFormat="1" applyFont="1" applyAlignment="1">
      <alignment horizontal="right" vertical="center" wrapText="1"/>
    </xf>
    <xf numFmtId="174" fontId="139" fillId="0" borderId="0" xfId="1" applyNumberFormat="1" applyFont="1" applyAlignment="1">
      <alignment vertical="center"/>
    </xf>
    <xf numFmtId="230" fontId="1" fillId="0" borderId="0" xfId="1" applyNumberFormat="1" applyFont="1"/>
    <xf numFmtId="224" fontId="0" fillId="0" borderId="0" xfId="2" applyNumberFormat="1" applyFont="1"/>
    <xf numFmtId="43" fontId="0" fillId="2" borderId="0" xfId="1" applyFont="1" applyFill="1"/>
    <xf numFmtId="43" fontId="140" fillId="0" borderId="0" xfId="1" applyFont="1" applyAlignment="1">
      <alignment horizontal="left" vertical="center" wrapText="1" indent="1"/>
    </xf>
    <xf numFmtId="43" fontId="47" fillId="0" borderId="0" xfId="1" applyFont="1" applyAlignment="1">
      <alignment horizontal="right" vertical="center" wrapText="1"/>
    </xf>
    <xf numFmtId="240" fontId="156" fillId="2" borderId="0" xfId="5444" applyNumberFormat="1" applyFont="1" applyFill="1" applyAlignment="1">
      <alignment horizontal="left" vertical="center" wrapText="1" indent="2"/>
    </xf>
    <xf numFmtId="230" fontId="156" fillId="2" borderId="0" xfId="1" applyNumberFormat="1" applyFont="1" applyFill="1" applyAlignment="1">
      <alignment horizontal="right" vertical="center" wrapText="1"/>
    </xf>
    <xf numFmtId="174" fontId="156" fillId="2" borderId="0" xfId="1" applyNumberFormat="1" applyFont="1" applyFill="1" applyAlignment="1">
      <alignment horizontal="right" vertical="center" wrapText="1"/>
    </xf>
    <xf numFmtId="241" fontId="139" fillId="0" borderId="0" xfId="2" applyNumberFormat="1" applyFont="1" applyFill="1" applyAlignment="1">
      <alignment horizontal="right" vertical="center" wrapText="1"/>
    </xf>
    <xf numFmtId="241" fontId="141" fillId="3" borderId="0" xfId="1" quotePrefix="1" applyNumberFormat="1" applyFont="1" applyFill="1" applyBorder="1" applyAlignment="1">
      <alignment horizontal="center" vertical="center"/>
    </xf>
    <xf numFmtId="241" fontId="6" fillId="0" borderId="0" xfId="5444" applyNumberFormat="1"/>
    <xf numFmtId="241" fontId="99" fillId="81" borderId="0" xfId="5444" applyNumberFormat="1" applyFont="1" applyFill="1"/>
    <xf numFmtId="241" fontId="99" fillId="0" borderId="0" xfId="5444" applyNumberFormat="1" applyFont="1"/>
    <xf numFmtId="241" fontId="155" fillId="81" borderId="0" xfId="5444" applyNumberFormat="1" applyFont="1" applyFill="1" applyAlignment="1">
      <alignment horizontal="right" vertical="center" wrapText="1"/>
    </xf>
    <xf numFmtId="241" fontId="142" fillId="81" borderId="0" xfId="0" applyNumberFormat="1" applyFont="1" applyFill="1" applyAlignment="1">
      <alignment horizontal="left" vertical="center" wrapText="1" indent="1"/>
    </xf>
    <xf numFmtId="241" fontId="156" fillId="0" borderId="0" xfId="5444" applyNumberFormat="1" applyFont="1" applyAlignment="1">
      <alignment horizontal="right" vertical="center" wrapText="1"/>
    </xf>
    <xf numFmtId="241" fontId="142" fillId="0" borderId="0" xfId="0" applyNumberFormat="1" applyFont="1" applyAlignment="1">
      <alignment vertical="center" wrapText="1"/>
    </xf>
    <xf numFmtId="241" fontId="3" fillId="2" borderId="0" xfId="2" applyNumberFormat="1" applyFont="1" applyFill="1" applyAlignment="1">
      <alignment horizontal="right" vertical="center" wrapText="1"/>
    </xf>
    <xf numFmtId="241" fontId="3" fillId="2" borderId="0" xfId="0" applyNumberFormat="1" applyFont="1" applyFill="1" applyAlignment="1">
      <alignment horizontal="right" vertical="center" wrapText="1"/>
    </xf>
    <xf numFmtId="1" fontId="156" fillId="2" borderId="0" xfId="2" applyNumberFormat="1" applyFont="1" applyFill="1" applyAlignment="1">
      <alignment horizontal="right" vertical="center" wrapText="1"/>
    </xf>
    <xf numFmtId="227" fontId="170" fillId="0" borderId="0" xfId="0" applyFont="1"/>
    <xf numFmtId="227" fontId="5" fillId="2" borderId="0" xfId="0" applyFont="1" applyFill="1" applyAlignment="1">
      <alignment horizontal="left" vertical="center"/>
    </xf>
    <xf numFmtId="0" fontId="47" fillId="0" borderId="345" xfId="5444" applyFont="1" applyBorder="1" applyAlignment="1">
      <alignment vertical="center" wrapText="1"/>
    </xf>
    <xf numFmtId="0" fontId="47" fillId="0" borderId="347" xfId="5444" applyFont="1" applyBorder="1" applyAlignment="1">
      <alignment vertical="center" wrapText="1"/>
    </xf>
    <xf numFmtId="9" fontId="139" fillId="0" borderId="346" xfId="5444" applyNumberFormat="1" applyFont="1" applyBorder="1" applyAlignment="1">
      <alignment horizontal="right" vertical="center"/>
    </xf>
    <xf numFmtId="9" fontId="139" fillId="0" borderId="347" xfId="5444" applyNumberFormat="1" applyFont="1" applyBorder="1" applyAlignment="1">
      <alignment horizontal="right" vertical="center"/>
    </xf>
    <xf numFmtId="227" fontId="5" fillId="2" borderId="345" xfId="0" applyFont="1" applyFill="1" applyBorder="1" applyAlignment="1">
      <alignment horizontal="left" vertical="center"/>
    </xf>
    <xf numFmtId="0" fontId="47" fillId="0" borderId="0" xfId="5444" applyFont="1" applyAlignment="1">
      <alignment vertical="center" wrapText="1"/>
    </xf>
    <xf numFmtId="9" fontId="139" fillId="0" borderId="0" xfId="5444" applyNumberFormat="1" applyFont="1" applyAlignment="1">
      <alignment horizontal="right" vertical="center"/>
    </xf>
    <xf numFmtId="0" fontId="141" fillId="3" borderId="44" xfId="1" quotePrefix="1" applyNumberFormat="1" applyFont="1" applyFill="1" applyBorder="1" applyAlignment="1">
      <alignment horizontal="center" vertical="center"/>
    </xf>
    <xf numFmtId="0" fontId="141" fillId="3" borderId="41" xfId="1" quotePrefix="1" applyNumberFormat="1" applyFont="1" applyFill="1" applyBorder="1" applyAlignment="1">
      <alignment horizontal="center" vertical="center"/>
    </xf>
  </cellXfs>
  <cellStyles count="6310">
    <cellStyle name="#.##0,0000" xfId="385" xr:uid="{00000000-0005-0000-0000-000000000000}"/>
    <cellStyle name="?? [0]_4??? ? 5?" xfId="1166" xr:uid="{00000000-0005-0000-0000-000001000000}"/>
    <cellStyle name="?????? [0]_3Com" xfId="1167" xr:uid="{00000000-0005-0000-0000-000002000000}"/>
    <cellStyle name="???????? [0]_18.04" xfId="1168" xr:uid="{00000000-0005-0000-0000-000003000000}"/>
    <cellStyle name="?????????? [0]_18.04" xfId="1169" xr:uid="{00000000-0005-0000-0000-000004000000}"/>
    <cellStyle name="??????????_18.04" xfId="1170" xr:uid="{00000000-0005-0000-0000-000005000000}"/>
    <cellStyle name="????????_18.04" xfId="1171" xr:uid="{00000000-0005-0000-0000-000006000000}"/>
    <cellStyle name="???????_3Com" xfId="1172" xr:uid="{00000000-0005-0000-0000-000007000000}"/>
    <cellStyle name="??????_3Com" xfId="1173" xr:uid="{00000000-0005-0000-0000-000008000000}"/>
    <cellStyle name="????[0]_BOOK1" xfId="1174" xr:uid="{00000000-0005-0000-0000-000009000000}"/>
    <cellStyle name="????_BOOK1" xfId="1175" xr:uid="{00000000-0005-0000-0000-00000A000000}"/>
    <cellStyle name="???_95" xfId="1176" xr:uid="{00000000-0005-0000-0000-00000B000000}"/>
    <cellStyle name="??[0]_BOOK1" xfId="1177" xr:uid="{00000000-0005-0000-0000-00000C000000}"/>
    <cellStyle name="??_3???" xfId="1178" xr:uid="{00000000-0005-0000-0000-00000D000000}"/>
    <cellStyle name="_PERSONAL" xfId="386" xr:uid="{00000000-0005-0000-0000-00000E000000}"/>
    <cellStyle name="_PERSONAL 2" xfId="1785" xr:uid="{00000000-0005-0000-0000-00000F000000}"/>
    <cellStyle name="_PERSONAL 3" xfId="2424" xr:uid="{00000000-0005-0000-0000-000010000000}"/>
    <cellStyle name="_PERSONAL_PERSONAL" xfId="387" xr:uid="{00000000-0005-0000-0000-000011000000}"/>
    <cellStyle name="_PERSONAL_PERSONAL 2" xfId="1786" xr:uid="{00000000-0005-0000-0000-000012000000}"/>
    <cellStyle name="_PERSONAL_PERSONAL 3" xfId="2425" xr:uid="{00000000-0005-0000-0000-000013000000}"/>
    <cellStyle name="_PERSONAL_PERSONAL_1" xfId="388" xr:uid="{00000000-0005-0000-0000-000014000000}"/>
    <cellStyle name="_PERSONAL_PERSONAL_1 2" xfId="1787" xr:uid="{00000000-0005-0000-0000-000015000000}"/>
    <cellStyle name="_PERSONAL_PERSONAL_1 3" xfId="2426" xr:uid="{00000000-0005-0000-0000-000016000000}"/>
    <cellStyle name="_PERSONAL_PERSONAL_2" xfId="389" xr:uid="{00000000-0005-0000-0000-000017000000}"/>
    <cellStyle name="_PERSONAL_PERSONAL_2 2" xfId="1788" xr:uid="{00000000-0005-0000-0000-000018000000}"/>
    <cellStyle name="_PERSONAL_PERSONAL_2 3" xfId="2427" xr:uid="{00000000-0005-0000-0000-000019000000}"/>
    <cellStyle name="_PERSONAL_PERSONAL_3" xfId="390" xr:uid="{00000000-0005-0000-0000-00001A000000}"/>
    <cellStyle name="_PERSONAL_PERSONAL_3 2" xfId="1789" xr:uid="{00000000-0005-0000-0000-00001B000000}"/>
    <cellStyle name="_PERSONAL_PERSONAL_3 3" xfId="2428" xr:uid="{00000000-0005-0000-0000-00001C000000}"/>
    <cellStyle name="_Projeção Refrescos Guararapes" xfId="391" xr:uid="{00000000-0005-0000-0000-00001D000000}"/>
    <cellStyle name="_Projeção Refrescos Guararapes 2" xfId="1790" xr:uid="{00000000-0005-0000-0000-00001E000000}"/>
    <cellStyle name="_Projeção Refrescos Guararapes 3" xfId="2429" xr:uid="{00000000-0005-0000-0000-00001F000000}"/>
    <cellStyle name="£ BP" xfId="392" xr:uid="{00000000-0005-0000-0000-000020000000}"/>
    <cellStyle name="£ BP 2" xfId="1791" xr:uid="{00000000-0005-0000-0000-000021000000}"/>
    <cellStyle name="£ BP 3" xfId="2430" xr:uid="{00000000-0005-0000-0000-000022000000}"/>
    <cellStyle name="¥ JY" xfId="393" xr:uid="{00000000-0005-0000-0000-000023000000}"/>
    <cellStyle name="¥ JY 2" xfId="1792" xr:uid="{00000000-0005-0000-0000-000024000000}"/>
    <cellStyle name="¥ JY 3" xfId="2431" xr:uid="{00000000-0005-0000-0000-000025000000}"/>
    <cellStyle name="=C:\WINDOWS\SYSTEM32\COMMAND.COM" xfId="394" xr:uid="{00000000-0005-0000-0000-000026000000}"/>
    <cellStyle name="=C:\WINNT\SYSTEM32\COMMAND.COM" xfId="2432" xr:uid="{00000000-0005-0000-0000-000027000000}"/>
    <cellStyle name="•W€_laroux" xfId="1179" xr:uid="{00000000-0005-0000-0000-000028000000}"/>
    <cellStyle name="•W_laroux" xfId="395" xr:uid="{00000000-0005-0000-0000-000029000000}"/>
    <cellStyle name="0000" xfId="396" xr:uid="{00000000-0005-0000-0000-00002A000000}"/>
    <cellStyle name="0000 2" xfId="1793" xr:uid="{00000000-0005-0000-0000-00002B000000}"/>
    <cellStyle name="0000 3" xfId="2433" xr:uid="{00000000-0005-0000-0000-00002C000000}"/>
    <cellStyle name="000000" xfId="397" xr:uid="{00000000-0005-0000-0000-00002D000000}"/>
    <cellStyle name="000000 2" xfId="1794" xr:uid="{00000000-0005-0000-0000-00002E000000}"/>
    <cellStyle name="000000 3" xfId="2434" xr:uid="{00000000-0005-0000-0000-00002F000000}"/>
    <cellStyle name="000x" xfId="1116" xr:uid="{00000000-0005-0000-0000-000030000000}"/>
    <cellStyle name="1" xfId="398" xr:uid="{00000000-0005-0000-0000-000031000000}"/>
    <cellStyle name="1 2" xfId="1795" xr:uid="{00000000-0005-0000-0000-000032000000}"/>
    <cellStyle name="1 3" xfId="2435" xr:uid="{00000000-0005-0000-0000-000033000000}"/>
    <cellStyle name="20% - Accent1" xfId="14" xr:uid="{00000000-0005-0000-0000-000034000000}"/>
    <cellStyle name="20% - Accent1 2" xfId="1796" xr:uid="{00000000-0005-0000-0000-000035000000}"/>
    <cellStyle name="20% - Accent1 3" xfId="2436" xr:uid="{00000000-0005-0000-0000-000036000000}"/>
    <cellStyle name="20% - Accent2" xfId="18" xr:uid="{00000000-0005-0000-0000-000037000000}"/>
    <cellStyle name="20% - Accent2 2" xfId="1797" xr:uid="{00000000-0005-0000-0000-000038000000}"/>
    <cellStyle name="20% - Accent2 3" xfId="2437" xr:uid="{00000000-0005-0000-0000-000039000000}"/>
    <cellStyle name="20% - Accent3" xfId="22" xr:uid="{00000000-0005-0000-0000-00003A000000}"/>
    <cellStyle name="20% - Accent3 2" xfId="1798" xr:uid="{00000000-0005-0000-0000-00003B000000}"/>
    <cellStyle name="20% - Accent3 3" xfId="2438" xr:uid="{00000000-0005-0000-0000-00003C000000}"/>
    <cellStyle name="20% - Accent4" xfId="26" xr:uid="{00000000-0005-0000-0000-00003D000000}"/>
    <cellStyle name="20% - Accent4 2" xfId="1799" xr:uid="{00000000-0005-0000-0000-00003E000000}"/>
    <cellStyle name="20% - Accent4 3" xfId="2439" xr:uid="{00000000-0005-0000-0000-00003F000000}"/>
    <cellStyle name="20% - Accent5" xfId="30" xr:uid="{00000000-0005-0000-0000-000040000000}"/>
    <cellStyle name="20% - Accent5 2" xfId="1800" xr:uid="{00000000-0005-0000-0000-000041000000}"/>
    <cellStyle name="20% - Accent5 3" xfId="2440" xr:uid="{00000000-0005-0000-0000-000042000000}"/>
    <cellStyle name="20% - Accent6" xfId="34" xr:uid="{00000000-0005-0000-0000-000043000000}"/>
    <cellStyle name="20% - Accent6 2" xfId="1801" xr:uid="{00000000-0005-0000-0000-000044000000}"/>
    <cellStyle name="20% - Accent6 3" xfId="2441" xr:uid="{00000000-0005-0000-0000-000045000000}"/>
    <cellStyle name="20% - Ênfase1 2" xfId="283" xr:uid="{00000000-0005-0000-0000-000046000000}"/>
    <cellStyle name="20% - Ênfase1 2 2" xfId="399" xr:uid="{00000000-0005-0000-0000-000047000000}"/>
    <cellStyle name="20% - Ênfase1 2 2 2" xfId="1802" xr:uid="{00000000-0005-0000-0000-000048000000}"/>
    <cellStyle name="20% - Ênfase1 2 2 3" xfId="2443" xr:uid="{00000000-0005-0000-0000-000049000000}"/>
    <cellStyle name="20% - Ênfase1 2 3" xfId="1720" xr:uid="{00000000-0005-0000-0000-00004A000000}"/>
    <cellStyle name="20% - Ênfase1 2 3 2" xfId="2444" xr:uid="{00000000-0005-0000-0000-00004B000000}"/>
    <cellStyle name="20% - Ênfase1 2 4" xfId="2445" xr:uid="{00000000-0005-0000-0000-00004C000000}"/>
    <cellStyle name="20% - Ênfase1 2 5" xfId="2442" xr:uid="{00000000-0005-0000-0000-00004D000000}"/>
    <cellStyle name="20% - Ênfase1 2_Plan2" xfId="2446" xr:uid="{00000000-0005-0000-0000-00004E000000}"/>
    <cellStyle name="20% - Ênfase1 3" xfId="400" xr:uid="{00000000-0005-0000-0000-00004F000000}"/>
    <cellStyle name="20% - Ênfase1 3 2" xfId="1803" xr:uid="{00000000-0005-0000-0000-000050000000}"/>
    <cellStyle name="20% - Ênfase1 3 3" xfId="2447" xr:uid="{00000000-0005-0000-0000-000051000000}"/>
    <cellStyle name="20% - Ênfase1 3_Income statement" xfId="1180" xr:uid="{00000000-0005-0000-0000-000052000000}"/>
    <cellStyle name="20% - Ênfase1 4" xfId="401" xr:uid="{00000000-0005-0000-0000-000053000000}"/>
    <cellStyle name="20% - Ênfase1 4 2" xfId="1804" xr:uid="{00000000-0005-0000-0000-000054000000}"/>
    <cellStyle name="20% - Ênfase1 4 3" xfId="2448" xr:uid="{00000000-0005-0000-0000-000055000000}"/>
    <cellStyle name="20% - Ênfase1 4_Income statement" xfId="1181" xr:uid="{00000000-0005-0000-0000-000056000000}"/>
    <cellStyle name="20% - Ênfase1 5" xfId="402" xr:uid="{00000000-0005-0000-0000-000057000000}"/>
    <cellStyle name="20% - Ênfase1 5 2" xfId="1805" xr:uid="{00000000-0005-0000-0000-000058000000}"/>
    <cellStyle name="20% - Ênfase1 5 3" xfId="2449" xr:uid="{00000000-0005-0000-0000-000059000000}"/>
    <cellStyle name="20% - Ênfase1 5_Income statement" xfId="1182" xr:uid="{00000000-0005-0000-0000-00005A000000}"/>
    <cellStyle name="20% - Ênfase1 6" xfId="403" xr:uid="{00000000-0005-0000-0000-00005B000000}"/>
    <cellStyle name="20% - Ênfase1 6 2" xfId="1806" xr:uid="{00000000-0005-0000-0000-00005C000000}"/>
    <cellStyle name="20% - Ênfase1 6 3" xfId="2450" xr:uid="{00000000-0005-0000-0000-00005D000000}"/>
    <cellStyle name="20% - Ênfase1 6_Income statement" xfId="1183" xr:uid="{00000000-0005-0000-0000-00005E000000}"/>
    <cellStyle name="20% - Ênfase1 7" xfId="1529" xr:uid="{00000000-0005-0000-0000-00005F000000}"/>
    <cellStyle name="20% - Ênfase1 7 2" xfId="5080" xr:uid="{00000000-0005-0000-0000-000060000000}"/>
    <cellStyle name="20% - Ênfase1 8" xfId="4201" xr:uid="{00000000-0005-0000-0000-000061000000}"/>
    <cellStyle name="20% - Ênfase2 2" xfId="284" xr:uid="{00000000-0005-0000-0000-000062000000}"/>
    <cellStyle name="20% - Ênfase2 2 2" xfId="404" xr:uid="{00000000-0005-0000-0000-000063000000}"/>
    <cellStyle name="20% - Ênfase2 2 2 2" xfId="1807" xr:uid="{00000000-0005-0000-0000-000064000000}"/>
    <cellStyle name="20% - Ênfase2 2 2 3" xfId="2452" xr:uid="{00000000-0005-0000-0000-000065000000}"/>
    <cellStyle name="20% - Ênfase2 2 3" xfId="1721" xr:uid="{00000000-0005-0000-0000-000066000000}"/>
    <cellStyle name="20% - Ênfase2 2 3 2" xfId="2453" xr:uid="{00000000-0005-0000-0000-000067000000}"/>
    <cellStyle name="20% - Ênfase2 2 4" xfId="2454" xr:uid="{00000000-0005-0000-0000-000068000000}"/>
    <cellStyle name="20% - Ênfase2 2 5" xfId="2451" xr:uid="{00000000-0005-0000-0000-000069000000}"/>
    <cellStyle name="20% - Ênfase2 2_Plan2" xfId="2455" xr:uid="{00000000-0005-0000-0000-00006A000000}"/>
    <cellStyle name="20% - Ênfase2 3" xfId="405" xr:uid="{00000000-0005-0000-0000-00006B000000}"/>
    <cellStyle name="20% - Ênfase2 3 2" xfId="1808" xr:uid="{00000000-0005-0000-0000-00006C000000}"/>
    <cellStyle name="20% - Ênfase2 3 3" xfId="2456" xr:uid="{00000000-0005-0000-0000-00006D000000}"/>
    <cellStyle name="20% - Ênfase2 3_Income statement" xfId="1184" xr:uid="{00000000-0005-0000-0000-00006E000000}"/>
    <cellStyle name="20% - Ênfase2 4" xfId="406" xr:uid="{00000000-0005-0000-0000-00006F000000}"/>
    <cellStyle name="20% - Ênfase2 4 2" xfId="1809" xr:uid="{00000000-0005-0000-0000-000070000000}"/>
    <cellStyle name="20% - Ênfase2 4 3" xfId="2457" xr:uid="{00000000-0005-0000-0000-000071000000}"/>
    <cellStyle name="20% - Ênfase2 4_Income statement" xfId="1185" xr:uid="{00000000-0005-0000-0000-000072000000}"/>
    <cellStyle name="20% - Ênfase2 5" xfId="407" xr:uid="{00000000-0005-0000-0000-000073000000}"/>
    <cellStyle name="20% - Ênfase2 5 2" xfId="1810" xr:uid="{00000000-0005-0000-0000-000074000000}"/>
    <cellStyle name="20% - Ênfase2 5 3" xfId="2458" xr:uid="{00000000-0005-0000-0000-000075000000}"/>
    <cellStyle name="20% - Ênfase2 5_Income statement" xfId="1186" xr:uid="{00000000-0005-0000-0000-000076000000}"/>
    <cellStyle name="20% - Ênfase2 6" xfId="408" xr:uid="{00000000-0005-0000-0000-000077000000}"/>
    <cellStyle name="20% - Ênfase2 6 2" xfId="1811" xr:uid="{00000000-0005-0000-0000-000078000000}"/>
    <cellStyle name="20% - Ênfase2 6 3" xfId="2459" xr:uid="{00000000-0005-0000-0000-000079000000}"/>
    <cellStyle name="20% - Ênfase2 6_Income statement" xfId="1187" xr:uid="{00000000-0005-0000-0000-00007A000000}"/>
    <cellStyle name="20% - Ênfase2 7" xfId="1533" xr:uid="{00000000-0005-0000-0000-00007B000000}"/>
    <cellStyle name="20% - Ênfase2 7 2" xfId="5084" xr:uid="{00000000-0005-0000-0000-00007C000000}"/>
    <cellStyle name="20% - Ênfase2 8" xfId="4205" xr:uid="{00000000-0005-0000-0000-00007D000000}"/>
    <cellStyle name="20% - Ênfase3 2" xfId="285" xr:uid="{00000000-0005-0000-0000-00007E000000}"/>
    <cellStyle name="20% - Ênfase3 2 2" xfId="409" xr:uid="{00000000-0005-0000-0000-00007F000000}"/>
    <cellStyle name="20% - Ênfase3 2 2 2" xfId="1812" xr:uid="{00000000-0005-0000-0000-000080000000}"/>
    <cellStyle name="20% - Ênfase3 2 2 3" xfId="2461" xr:uid="{00000000-0005-0000-0000-000081000000}"/>
    <cellStyle name="20% - Ênfase3 2 3" xfId="1722" xr:uid="{00000000-0005-0000-0000-000082000000}"/>
    <cellStyle name="20% - Ênfase3 2 3 2" xfId="2462" xr:uid="{00000000-0005-0000-0000-000083000000}"/>
    <cellStyle name="20% - Ênfase3 2 4" xfId="2463" xr:uid="{00000000-0005-0000-0000-000084000000}"/>
    <cellStyle name="20% - Ênfase3 2 5" xfId="2460" xr:uid="{00000000-0005-0000-0000-000085000000}"/>
    <cellStyle name="20% - Ênfase3 2_Plan2" xfId="2464" xr:uid="{00000000-0005-0000-0000-000086000000}"/>
    <cellStyle name="20% - Ênfase3 3" xfId="410" xr:uid="{00000000-0005-0000-0000-000087000000}"/>
    <cellStyle name="20% - Ênfase3 3 2" xfId="1813" xr:uid="{00000000-0005-0000-0000-000088000000}"/>
    <cellStyle name="20% - Ênfase3 3 3" xfId="2465" xr:uid="{00000000-0005-0000-0000-000089000000}"/>
    <cellStyle name="20% - Ênfase3 3_Income statement" xfId="1188" xr:uid="{00000000-0005-0000-0000-00008A000000}"/>
    <cellStyle name="20% - Ênfase3 4" xfId="411" xr:uid="{00000000-0005-0000-0000-00008B000000}"/>
    <cellStyle name="20% - Ênfase3 4 2" xfId="1814" xr:uid="{00000000-0005-0000-0000-00008C000000}"/>
    <cellStyle name="20% - Ênfase3 4 3" xfId="2466" xr:uid="{00000000-0005-0000-0000-00008D000000}"/>
    <cellStyle name="20% - Ênfase3 4_Income statement" xfId="1189" xr:uid="{00000000-0005-0000-0000-00008E000000}"/>
    <cellStyle name="20% - Ênfase3 5" xfId="412" xr:uid="{00000000-0005-0000-0000-00008F000000}"/>
    <cellStyle name="20% - Ênfase3 5 2" xfId="1815" xr:uid="{00000000-0005-0000-0000-000090000000}"/>
    <cellStyle name="20% - Ênfase3 5 3" xfId="2467" xr:uid="{00000000-0005-0000-0000-000091000000}"/>
    <cellStyle name="20% - Ênfase3 5_Income statement" xfId="1190" xr:uid="{00000000-0005-0000-0000-000092000000}"/>
    <cellStyle name="20% - Ênfase3 6" xfId="413" xr:uid="{00000000-0005-0000-0000-000093000000}"/>
    <cellStyle name="20% - Ênfase3 6 2" xfId="1816" xr:uid="{00000000-0005-0000-0000-000094000000}"/>
    <cellStyle name="20% - Ênfase3 6 3" xfId="2468" xr:uid="{00000000-0005-0000-0000-000095000000}"/>
    <cellStyle name="20% - Ênfase3 6_Income statement" xfId="1191" xr:uid="{00000000-0005-0000-0000-000096000000}"/>
    <cellStyle name="20% - Ênfase3 7" xfId="1537" xr:uid="{00000000-0005-0000-0000-000097000000}"/>
    <cellStyle name="20% - Ênfase3 7 2" xfId="5088" xr:uid="{00000000-0005-0000-0000-000098000000}"/>
    <cellStyle name="20% - Ênfase3 8" xfId="4209" xr:uid="{00000000-0005-0000-0000-000099000000}"/>
    <cellStyle name="20% - Ênfase4 2" xfId="286" xr:uid="{00000000-0005-0000-0000-00009A000000}"/>
    <cellStyle name="20% - Ênfase4 2 2" xfId="414" xr:uid="{00000000-0005-0000-0000-00009B000000}"/>
    <cellStyle name="20% - Ênfase4 2 2 2" xfId="1817" xr:uid="{00000000-0005-0000-0000-00009C000000}"/>
    <cellStyle name="20% - Ênfase4 2 2 3" xfId="2470" xr:uid="{00000000-0005-0000-0000-00009D000000}"/>
    <cellStyle name="20% - Ênfase4 2 3" xfId="1723" xr:uid="{00000000-0005-0000-0000-00009E000000}"/>
    <cellStyle name="20% - Ênfase4 2 3 2" xfId="2471" xr:uid="{00000000-0005-0000-0000-00009F000000}"/>
    <cellStyle name="20% - Ênfase4 2 4" xfId="2472" xr:uid="{00000000-0005-0000-0000-0000A0000000}"/>
    <cellStyle name="20% - Ênfase4 2 5" xfId="2469" xr:uid="{00000000-0005-0000-0000-0000A1000000}"/>
    <cellStyle name="20% - Ênfase4 2_Plan2" xfId="2473" xr:uid="{00000000-0005-0000-0000-0000A2000000}"/>
    <cellStyle name="20% - Ênfase4 3" xfId="415" xr:uid="{00000000-0005-0000-0000-0000A3000000}"/>
    <cellStyle name="20% - Ênfase4 3 2" xfId="1818" xr:uid="{00000000-0005-0000-0000-0000A4000000}"/>
    <cellStyle name="20% - Ênfase4 3 3" xfId="2474" xr:uid="{00000000-0005-0000-0000-0000A5000000}"/>
    <cellStyle name="20% - Ênfase4 3_Income statement" xfId="1192" xr:uid="{00000000-0005-0000-0000-0000A6000000}"/>
    <cellStyle name="20% - Ênfase4 4" xfId="416" xr:uid="{00000000-0005-0000-0000-0000A7000000}"/>
    <cellStyle name="20% - Ênfase4 4 2" xfId="1819" xr:uid="{00000000-0005-0000-0000-0000A8000000}"/>
    <cellStyle name="20% - Ênfase4 4 3" xfId="2475" xr:uid="{00000000-0005-0000-0000-0000A9000000}"/>
    <cellStyle name="20% - Ênfase4 4_Income statement" xfId="1193" xr:uid="{00000000-0005-0000-0000-0000AA000000}"/>
    <cellStyle name="20% - Ênfase4 5" xfId="417" xr:uid="{00000000-0005-0000-0000-0000AB000000}"/>
    <cellStyle name="20% - Ênfase4 5 2" xfId="1820" xr:uid="{00000000-0005-0000-0000-0000AC000000}"/>
    <cellStyle name="20% - Ênfase4 5 3" xfId="2476" xr:uid="{00000000-0005-0000-0000-0000AD000000}"/>
    <cellStyle name="20% - Ênfase4 5_Income statement" xfId="1194" xr:uid="{00000000-0005-0000-0000-0000AE000000}"/>
    <cellStyle name="20% - Ênfase4 6" xfId="418" xr:uid="{00000000-0005-0000-0000-0000AF000000}"/>
    <cellStyle name="20% - Ênfase4 6 2" xfId="1821" xr:uid="{00000000-0005-0000-0000-0000B0000000}"/>
    <cellStyle name="20% - Ênfase4 6 3" xfId="2477" xr:uid="{00000000-0005-0000-0000-0000B1000000}"/>
    <cellStyle name="20% - Ênfase4 6_Income statement" xfId="1195" xr:uid="{00000000-0005-0000-0000-0000B2000000}"/>
    <cellStyle name="20% - Ênfase4 7" xfId="1541" xr:uid="{00000000-0005-0000-0000-0000B3000000}"/>
    <cellStyle name="20% - Ênfase4 7 2" xfId="5092" xr:uid="{00000000-0005-0000-0000-0000B4000000}"/>
    <cellStyle name="20% - Ênfase4 8" xfId="4213" xr:uid="{00000000-0005-0000-0000-0000B5000000}"/>
    <cellStyle name="20% - Ênfase5 2" xfId="287" xr:uid="{00000000-0005-0000-0000-0000B6000000}"/>
    <cellStyle name="20% - Ênfase5 2 2" xfId="419" xr:uid="{00000000-0005-0000-0000-0000B7000000}"/>
    <cellStyle name="20% - Ênfase5 2 2 2" xfId="1822" xr:uid="{00000000-0005-0000-0000-0000B8000000}"/>
    <cellStyle name="20% - Ênfase5 2 2 3" xfId="2479" xr:uid="{00000000-0005-0000-0000-0000B9000000}"/>
    <cellStyle name="20% - Ênfase5 2 3" xfId="1724" xr:uid="{00000000-0005-0000-0000-0000BA000000}"/>
    <cellStyle name="20% - Ênfase5 2 3 2" xfId="2480" xr:uid="{00000000-0005-0000-0000-0000BB000000}"/>
    <cellStyle name="20% - Ênfase5 2 4" xfId="2481" xr:uid="{00000000-0005-0000-0000-0000BC000000}"/>
    <cellStyle name="20% - Ênfase5 2 5" xfId="2478" xr:uid="{00000000-0005-0000-0000-0000BD000000}"/>
    <cellStyle name="20% - Ênfase5 2_Plan2" xfId="2482" xr:uid="{00000000-0005-0000-0000-0000BE000000}"/>
    <cellStyle name="20% - Ênfase5 3" xfId="420" xr:uid="{00000000-0005-0000-0000-0000BF000000}"/>
    <cellStyle name="20% - Ênfase5 3 2" xfId="1823" xr:uid="{00000000-0005-0000-0000-0000C0000000}"/>
    <cellStyle name="20% - Ênfase5 3 3" xfId="2483" xr:uid="{00000000-0005-0000-0000-0000C1000000}"/>
    <cellStyle name="20% - Ênfase5 3_Income statement" xfId="1196" xr:uid="{00000000-0005-0000-0000-0000C2000000}"/>
    <cellStyle name="20% - Ênfase5 4" xfId="421" xr:uid="{00000000-0005-0000-0000-0000C3000000}"/>
    <cellStyle name="20% - Ênfase5 4 2" xfId="1824" xr:uid="{00000000-0005-0000-0000-0000C4000000}"/>
    <cellStyle name="20% - Ênfase5 4 3" xfId="2484" xr:uid="{00000000-0005-0000-0000-0000C5000000}"/>
    <cellStyle name="20% - Ênfase5 4_Income statement" xfId="1197" xr:uid="{00000000-0005-0000-0000-0000C6000000}"/>
    <cellStyle name="20% - Ênfase5 5" xfId="422" xr:uid="{00000000-0005-0000-0000-0000C7000000}"/>
    <cellStyle name="20% - Ênfase5 5 2" xfId="1825" xr:uid="{00000000-0005-0000-0000-0000C8000000}"/>
    <cellStyle name="20% - Ênfase5 5 3" xfId="2485" xr:uid="{00000000-0005-0000-0000-0000C9000000}"/>
    <cellStyle name="20% - Ênfase5 5_Income statement" xfId="1198" xr:uid="{00000000-0005-0000-0000-0000CA000000}"/>
    <cellStyle name="20% - Ênfase5 6" xfId="423" xr:uid="{00000000-0005-0000-0000-0000CB000000}"/>
    <cellStyle name="20% - Ênfase5 6 2" xfId="1826" xr:uid="{00000000-0005-0000-0000-0000CC000000}"/>
    <cellStyle name="20% - Ênfase5 6 3" xfId="2486" xr:uid="{00000000-0005-0000-0000-0000CD000000}"/>
    <cellStyle name="20% - Ênfase5 6_Income statement" xfId="1199" xr:uid="{00000000-0005-0000-0000-0000CE000000}"/>
    <cellStyle name="20% - Ênfase5 7" xfId="1545" xr:uid="{00000000-0005-0000-0000-0000CF000000}"/>
    <cellStyle name="20% - Ênfase5 7 2" xfId="5096" xr:uid="{00000000-0005-0000-0000-0000D0000000}"/>
    <cellStyle name="20% - Ênfase5 8" xfId="4217" xr:uid="{00000000-0005-0000-0000-0000D1000000}"/>
    <cellStyle name="20% - Ênfase6 2" xfId="288" xr:uid="{00000000-0005-0000-0000-0000D2000000}"/>
    <cellStyle name="20% - Ênfase6 2 2" xfId="424" xr:uid="{00000000-0005-0000-0000-0000D3000000}"/>
    <cellStyle name="20% - Ênfase6 2 2 2" xfId="1827" xr:uid="{00000000-0005-0000-0000-0000D4000000}"/>
    <cellStyle name="20% - Ênfase6 2 2 3" xfId="2488" xr:uid="{00000000-0005-0000-0000-0000D5000000}"/>
    <cellStyle name="20% - Ênfase6 2 3" xfId="1725" xr:uid="{00000000-0005-0000-0000-0000D6000000}"/>
    <cellStyle name="20% - Ênfase6 2 3 2" xfId="2489" xr:uid="{00000000-0005-0000-0000-0000D7000000}"/>
    <cellStyle name="20% - Ênfase6 2 4" xfId="2490" xr:uid="{00000000-0005-0000-0000-0000D8000000}"/>
    <cellStyle name="20% - Ênfase6 2 5" xfId="2487" xr:uid="{00000000-0005-0000-0000-0000D9000000}"/>
    <cellStyle name="20% - Ênfase6 2_Plan2" xfId="2491" xr:uid="{00000000-0005-0000-0000-0000DA000000}"/>
    <cellStyle name="20% - Ênfase6 3" xfId="425" xr:uid="{00000000-0005-0000-0000-0000DB000000}"/>
    <cellStyle name="20% - Ênfase6 3 2" xfId="1828" xr:uid="{00000000-0005-0000-0000-0000DC000000}"/>
    <cellStyle name="20% - Ênfase6 3 3" xfId="2492" xr:uid="{00000000-0005-0000-0000-0000DD000000}"/>
    <cellStyle name="20% - Ênfase6 3_Income statement" xfId="1200" xr:uid="{00000000-0005-0000-0000-0000DE000000}"/>
    <cellStyle name="20% - Ênfase6 4" xfId="426" xr:uid="{00000000-0005-0000-0000-0000DF000000}"/>
    <cellStyle name="20% - Ênfase6 4 2" xfId="1829" xr:uid="{00000000-0005-0000-0000-0000E0000000}"/>
    <cellStyle name="20% - Ênfase6 4 3" xfId="2493" xr:uid="{00000000-0005-0000-0000-0000E1000000}"/>
    <cellStyle name="20% - Ênfase6 4_Income statement" xfId="1201" xr:uid="{00000000-0005-0000-0000-0000E2000000}"/>
    <cellStyle name="20% - Ênfase6 5" xfId="427" xr:uid="{00000000-0005-0000-0000-0000E3000000}"/>
    <cellStyle name="20% - Ênfase6 5 2" xfId="1830" xr:uid="{00000000-0005-0000-0000-0000E4000000}"/>
    <cellStyle name="20% - Ênfase6 5 3" xfId="2494" xr:uid="{00000000-0005-0000-0000-0000E5000000}"/>
    <cellStyle name="20% - Ênfase6 5_Income statement" xfId="1202" xr:uid="{00000000-0005-0000-0000-0000E6000000}"/>
    <cellStyle name="20% - Ênfase6 6" xfId="428" xr:uid="{00000000-0005-0000-0000-0000E7000000}"/>
    <cellStyle name="20% - Ênfase6 6 2" xfId="1831" xr:uid="{00000000-0005-0000-0000-0000E8000000}"/>
    <cellStyle name="20% - Ênfase6 6 3" xfId="2495" xr:uid="{00000000-0005-0000-0000-0000E9000000}"/>
    <cellStyle name="20% - Ênfase6 6_Income statement" xfId="1203" xr:uid="{00000000-0005-0000-0000-0000EA000000}"/>
    <cellStyle name="20% - Ênfase6 7" xfId="1549" xr:uid="{00000000-0005-0000-0000-0000EB000000}"/>
    <cellStyle name="20% - Ênfase6 7 2" xfId="5100" xr:uid="{00000000-0005-0000-0000-0000EC000000}"/>
    <cellStyle name="20% - Ênfase6 8" xfId="4221" xr:uid="{00000000-0005-0000-0000-0000ED000000}"/>
    <cellStyle name="40% - Accent1" xfId="15" xr:uid="{00000000-0005-0000-0000-0000EE000000}"/>
    <cellStyle name="40% - Accent1 2" xfId="1832" xr:uid="{00000000-0005-0000-0000-0000EF000000}"/>
    <cellStyle name="40% - Accent1 3" xfId="2496" xr:uid="{00000000-0005-0000-0000-0000F0000000}"/>
    <cellStyle name="40% - Accent2" xfId="19" xr:uid="{00000000-0005-0000-0000-0000F1000000}"/>
    <cellStyle name="40% - Accent2 2" xfId="1833" xr:uid="{00000000-0005-0000-0000-0000F2000000}"/>
    <cellStyle name="40% - Accent2 3" xfId="2497" xr:uid="{00000000-0005-0000-0000-0000F3000000}"/>
    <cellStyle name="40% - Accent3" xfId="23" xr:uid="{00000000-0005-0000-0000-0000F4000000}"/>
    <cellStyle name="40% - Accent3 2" xfId="1834" xr:uid="{00000000-0005-0000-0000-0000F5000000}"/>
    <cellStyle name="40% - Accent3 3" xfId="2498" xr:uid="{00000000-0005-0000-0000-0000F6000000}"/>
    <cellStyle name="40% - Accent4" xfId="27" xr:uid="{00000000-0005-0000-0000-0000F7000000}"/>
    <cellStyle name="40% - Accent4 2" xfId="1835" xr:uid="{00000000-0005-0000-0000-0000F8000000}"/>
    <cellStyle name="40% - Accent4 3" xfId="2499" xr:uid="{00000000-0005-0000-0000-0000F9000000}"/>
    <cellStyle name="40% - Accent5" xfId="31" xr:uid="{00000000-0005-0000-0000-0000FA000000}"/>
    <cellStyle name="40% - Accent5 2" xfId="1836" xr:uid="{00000000-0005-0000-0000-0000FB000000}"/>
    <cellStyle name="40% - Accent5 3" xfId="2500" xr:uid="{00000000-0005-0000-0000-0000FC000000}"/>
    <cellStyle name="40% - Accent6" xfId="35" xr:uid="{00000000-0005-0000-0000-0000FD000000}"/>
    <cellStyle name="40% - Accent6 2" xfId="1837" xr:uid="{00000000-0005-0000-0000-0000FE000000}"/>
    <cellStyle name="40% - Accent6 3" xfId="2501" xr:uid="{00000000-0005-0000-0000-0000FF000000}"/>
    <cellStyle name="40% - Ênfase1 2" xfId="289" xr:uid="{00000000-0005-0000-0000-000000010000}"/>
    <cellStyle name="40% - Ênfase1 2 2" xfId="429" xr:uid="{00000000-0005-0000-0000-000001010000}"/>
    <cellStyle name="40% - Ênfase1 2 2 2" xfId="1838" xr:uid="{00000000-0005-0000-0000-000002010000}"/>
    <cellStyle name="40% - Ênfase1 2 2 3" xfId="2503" xr:uid="{00000000-0005-0000-0000-000003010000}"/>
    <cellStyle name="40% - Ênfase1 2 3" xfId="1726" xr:uid="{00000000-0005-0000-0000-000004010000}"/>
    <cellStyle name="40% - Ênfase1 2 3 2" xfId="2504" xr:uid="{00000000-0005-0000-0000-000005010000}"/>
    <cellStyle name="40% - Ênfase1 2 4" xfId="2505" xr:uid="{00000000-0005-0000-0000-000006010000}"/>
    <cellStyle name="40% - Ênfase1 2 5" xfId="2502" xr:uid="{00000000-0005-0000-0000-000007010000}"/>
    <cellStyle name="40% - Ênfase1 2_Plan2" xfId="2506" xr:uid="{00000000-0005-0000-0000-000008010000}"/>
    <cellStyle name="40% - Ênfase1 3" xfId="430" xr:uid="{00000000-0005-0000-0000-000009010000}"/>
    <cellStyle name="40% - Ênfase1 3 2" xfId="1839" xr:uid="{00000000-0005-0000-0000-00000A010000}"/>
    <cellStyle name="40% - Ênfase1 3 3" xfId="2507" xr:uid="{00000000-0005-0000-0000-00000B010000}"/>
    <cellStyle name="40% - Ênfase1 3_Income statement" xfId="1204" xr:uid="{00000000-0005-0000-0000-00000C010000}"/>
    <cellStyle name="40% - Ênfase1 4" xfId="431" xr:uid="{00000000-0005-0000-0000-00000D010000}"/>
    <cellStyle name="40% - Ênfase1 4 2" xfId="1840" xr:uid="{00000000-0005-0000-0000-00000E010000}"/>
    <cellStyle name="40% - Ênfase1 4 3" xfId="2508" xr:uid="{00000000-0005-0000-0000-00000F010000}"/>
    <cellStyle name="40% - Ênfase1 4_Income statement" xfId="1205" xr:uid="{00000000-0005-0000-0000-000010010000}"/>
    <cellStyle name="40% - Ênfase1 5" xfId="432" xr:uid="{00000000-0005-0000-0000-000011010000}"/>
    <cellStyle name="40% - Ênfase1 5 2" xfId="1841" xr:uid="{00000000-0005-0000-0000-000012010000}"/>
    <cellStyle name="40% - Ênfase1 5 3" xfId="2509" xr:uid="{00000000-0005-0000-0000-000013010000}"/>
    <cellStyle name="40% - Ênfase1 5_Income statement" xfId="1206" xr:uid="{00000000-0005-0000-0000-000014010000}"/>
    <cellStyle name="40% - Ênfase1 6" xfId="433" xr:uid="{00000000-0005-0000-0000-000015010000}"/>
    <cellStyle name="40% - Ênfase1 6 2" xfId="1842" xr:uid="{00000000-0005-0000-0000-000016010000}"/>
    <cellStyle name="40% - Ênfase1 6 3" xfId="2510" xr:uid="{00000000-0005-0000-0000-000017010000}"/>
    <cellStyle name="40% - Ênfase1 6_Income statement" xfId="1207" xr:uid="{00000000-0005-0000-0000-000018010000}"/>
    <cellStyle name="40% - Ênfase1 7" xfId="1530" xr:uid="{00000000-0005-0000-0000-000019010000}"/>
    <cellStyle name="40% - Ênfase1 7 2" xfId="5081" xr:uid="{00000000-0005-0000-0000-00001A010000}"/>
    <cellStyle name="40% - Ênfase1 8" xfId="4202" xr:uid="{00000000-0005-0000-0000-00001B010000}"/>
    <cellStyle name="40% - Ênfase2 2" xfId="290" xr:uid="{00000000-0005-0000-0000-00001C010000}"/>
    <cellStyle name="40% - Ênfase2 2 2" xfId="434" xr:uid="{00000000-0005-0000-0000-00001D010000}"/>
    <cellStyle name="40% - Ênfase2 2 2 2" xfId="1843" xr:uid="{00000000-0005-0000-0000-00001E010000}"/>
    <cellStyle name="40% - Ênfase2 2 2 3" xfId="2512" xr:uid="{00000000-0005-0000-0000-00001F010000}"/>
    <cellStyle name="40% - Ênfase2 2 3" xfId="1727" xr:uid="{00000000-0005-0000-0000-000020010000}"/>
    <cellStyle name="40% - Ênfase2 2 3 2" xfId="2513" xr:uid="{00000000-0005-0000-0000-000021010000}"/>
    <cellStyle name="40% - Ênfase2 2 4" xfId="2514" xr:uid="{00000000-0005-0000-0000-000022010000}"/>
    <cellStyle name="40% - Ênfase2 2 5" xfId="2511" xr:uid="{00000000-0005-0000-0000-000023010000}"/>
    <cellStyle name="40% - Ênfase2 2_Plan2" xfId="2515" xr:uid="{00000000-0005-0000-0000-000024010000}"/>
    <cellStyle name="40% - Ênfase2 3" xfId="435" xr:uid="{00000000-0005-0000-0000-000025010000}"/>
    <cellStyle name="40% - Ênfase2 3 2" xfId="1844" xr:uid="{00000000-0005-0000-0000-000026010000}"/>
    <cellStyle name="40% - Ênfase2 3 3" xfId="2516" xr:uid="{00000000-0005-0000-0000-000027010000}"/>
    <cellStyle name="40% - Ênfase2 3_Income statement" xfId="1208" xr:uid="{00000000-0005-0000-0000-000028010000}"/>
    <cellStyle name="40% - Ênfase2 4" xfId="436" xr:uid="{00000000-0005-0000-0000-000029010000}"/>
    <cellStyle name="40% - Ênfase2 4 2" xfId="1845" xr:uid="{00000000-0005-0000-0000-00002A010000}"/>
    <cellStyle name="40% - Ênfase2 4 3" xfId="2517" xr:uid="{00000000-0005-0000-0000-00002B010000}"/>
    <cellStyle name="40% - Ênfase2 4_Income statement" xfId="1209" xr:uid="{00000000-0005-0000-0000-00002C010000}"/>
    <cellStyle name="40% - Ênfase2 5" xfId="437" xr:uid="{00000000-0005-0000-0000-00002D010000}"/>
    <cellStyle name="40% - Ênfase2 5 2" xfId="1846" xr:uid="{00000000-0005-0000-0000-00002E010000}"/>
    <cellStyle name="40% - Ênfase2 5 3" xfId="2518" xr:uid="{00000000-0005-0000-0000-00002F010000}"/>
    <cellStyle name="40% - Ênfase2 5_Income statement" xfId="1210" xr:uid="{00000000-0005-0000-0000-000030010000}"/>
    <cellStyle name="40% - Ênfase2 6" xfId="438" xr:uid="{00000000-0005-0000-0000-000031010000}"/>
    <cellStyle name="40% - Ênfase2 6 2" xfId="1847" xr:uid="{00000000-0005-0000-0000-000032010000}"/>
    <cellStyle name="40% - Ênfase2 6 3" xfId="2519" xr:uid="{00000000-0005-0000-0000-000033010000}"/>
    <cellStyle name="40% - Ênfase2 6_Income statement" xfId="1211" xr:uid="{00000000-0005-0000-0000-000034010000}"/>
    <cellStyle name="40% - Ênfase2 7" xfId="1534" xr:uid="{00000000-0005-0000-0000-000035010000}"/>
    <cellStyle name="40% - Ênfase2 7 2" xfId="5085" xr:uid="{00000000-0005-0000-0000-000036010000}"/>
    <cellStyle name="40% - Ênfase2 8" xfId="4206" xr:uid="{00000000-0005-0000-0000-000037010000}"/>
    <cellStyle name="40% - Ênfase3 2" xfId="291" xr:uid="{00000000-0005-0000-0000-000038010000}"/>
    <cellStyle name="40% - Ênfase3 2 2" xfId="439" xr:uid="{00000000-0005-0000-0000-000039010000}"/>
    <cellStyle name="40% - Ênfase3 2 2 2" xfId="1848" xr:uid="{00000000-0005-0000-0000-00003A010000}"/>
    <cellStyle name="40% - Ênfase3 2 2 3" xfId="2521" xr:uid="{00000000-0005-0000-0000-00003B010000}"/>
    <cellStyle name="40% - Ênfase3 2 3" xfId="1728" xr:uid="{00000000-0005-0000-0000-00003C010000}"/>
    <cellStyle name="40% - Ênfase3 2 3 2" xfId="2522" xr:uid="{00000000-0005-0000-0000-00003D010000}"/>
    <cellStyle name="40% - Ênfase3 2 4" xfId="2523" xr:uid="{00000000-0005-0000-0000-00003E010000}"/>
    <cellStyle name="40% - Ênfase3 2 5" xfId="2520" xr:uid="{00000000-0005-0000-0000-00003F010000}"/>
    <cellStyle name="40% - Ênfase3 2_Plan2" xfId="2524" xr:uid="{00000000-0005-0000-0000-000040010000}"/>
    <cellStyle name="40% - Ênfase3 3" xfId="440" xr:uid="{00000000-0005-0000-0000-000041010000}"/>
    <cellStyle name="40% - Ênfase3 3 2" xfId="1849" xr:uid="{00000000-0005-0000-0000-000042010000}"/>
    <cellStyle name="40% - Ênfase3 3 3" xfId="2525" xr:uid="{00000000-0005-0000-0000-000043010000}"/>
    <cellStyle name="40% - Ênfase3 3_Income statement" xfId="1212" xr:uid="{00000000-0005-0000-0000-000044010000}"/>
    <cellStyle name="40% - Ênfase3 4" xfId="441" xr:uid="{00000000-0005-0000-0000-000045010000}"/>
    <cellStyle name="40% - Ênfase3 4 2" xfId="1850" xr:uid="{00000000-0005-0000-0000-000046010000}"/>
    <cellStyle name="40% - Ênfase3 4 3" xfId="2526" xr:uid="{00000000-0005-0000-0000-000047010000}"/>
    <cellStyle name="40% - Ênfase3 4_Income statement" xfId="1213" xr:uid="{00000000-0005-0000-0000-000048010000}"/>
    <cellStyle name="40% - Ênfase3 5" xfId="442" xr:uid="{00000000-0005-0000-0000-000049010000}"/>
    <cellStyle name="40% - Ênfase3 5 2" xfId="1851" xr:uid="{00000000-0005-0000-0000-00004A010000}"/>
    <cellStyle name="40% - Ênfase3 5 3" xfId="2527" xr:uid="{00000000-0005-0000-0000-00004B010000}"/>
    <cellStyle name="40% - Ênfase3 5_Income statement" xfId="1214" xr:uid="{00000000-0005-0000-0000-00004C010000}"/>
    <cellStyle name="40% - Ênfase3 6" xfId="443" xr:uid="{00000000-0005-0000-0000-00004D010000}"/>
    <cellStyle name="40% - Ênfase3 6 2" xfId="1852" xr:uid="{00000000-0005-0000-0000-00004E010000}"/>
    <cellStyle name="40% - Ênfase3 6 3" xfId="2528" xr:uid="{00000000-0005-0000-0000-00004F010000}"/>
    <cellStyle name="40% - Ênfase3 6_Income statement" xfId="1215" xr:uid="{00000000-0005-0000-0000-000050010000}"/>
    <cellStyle name="40% - Ênfase3 7" xfId="1538" xr:uid="{00000000-0005-0000-0000-000051010000}"/>
    <cellStyle name="40% - Ênfase3 7 2" xfId="5089" xr:uid="{00000000-0005-0000-0000-000052010000}"/>
    <cellStyle name="40% - Ênfase3 8" xfId="4210" xr:uid="{00000000-0005-0000-0000-000053010000}"/>
    <cellStyle name="40% - Ênfase4 2" xfId="292" xr:uid="{00000000-0005-0000-0000-000054010000}"/>
    <cellStyle name="40% - Ênfase4 2 2" xfId="444" xr:uid="{00000000-0005-0000-0000-000055010000}"/>
    <cellStyle name="40% - Ênfase4 2 2 2" xfId="1853" xr:uid="{00000000-0005-0000-0000-000056010000}"/>
    <cellStyle name="40% - Ênfase4 2 2 3" xfId="2530" xr:uid="{00000000-0005-0000-0000-000057010000}"/>
    <cellStyle name="40% - Ênfase4 2 3" xfId="1729" xr:uid="{00000000-0005-0000-0000-000058010000}"/>
    <cellStyle name="40% - Ênfase4 2 3 2" xfId="2531" xr:uid="{00000000-0005-0000-0000-000059010000}"/>
    <cellStyle name="40% - Ênfase4 2 4" xfId="2532" xr:uid="{00000000-0005-0000-0000-00005A010000}"/>
    <cellStyle name="40% - Ênfase4 2 5" xfId="2529" xr:uid="{00000000-0005-0000-0000-00005B010000}"/>
    <cellStyle name="40% - Ênfase4 2_Plan2" xfId="2533" xr:uid="{00000000-0005-0000-0000-00005C010000}"/>
    <cellStyle name="40% - Ênfase4 3" xfId="445" xr:uid="{00000000-0005-0000-0000-00005D010000}"/>
    <cellStyle name="40% - Ênfase4 3 2" xfId="1854" xr:uid="{00000000-0005-0000-0000-00005E010000}"/>
    <cellStyle name="40% - Ênfase4 3 3" xfId="2534" xr:uid="{00000000-0005-0000-0000-00005F010000}"/>
    <cellStyle name="40% - Ênfase4 3_Income statement" xfId="1216" xr:uid="{00000000-0005-0000-0000-000060010000}"/>
    <cellStyle name="40% - Ênfase4 4" xfId="446" xr:uid="{00000000-0005-0000-0000-000061010000}"/>
    <cellStyle name="40% - Ênfase4 4 2" xfId="1855" xr:uid="{00000000-0005-0000-0000-000062010000}"/>
    <cellStyle name="40% - Ênfase4 4 3" xfId="2535" xr:uid="{00000000-0005-0000-0000-000063010000}"/>
    <cellStyle name="40% - Ênfase4 4_Income statement" xfId="1217" xr:uid="{00000000-0005-0000-0000-000064010000}"/>
    <cellStyle name="40% - Ênfase4 5" xfId="447" xr:uid="{00000000-0005-0000-0000-000065010000}"/>
    <cellStyle name="40% - Ênfase4 5 2" xfId="1856" xr:uid="{00000000-0005-0000-0000-000066010000}"/>
    <cellStyle name="40% - Ênfase4 5 3" xfId="2536" xr:uid="{00000000-0005-0000-0000-000067010000}"/>
    <cellStyle name="40% - Ênfase4 5_Income statement" xfId="1218" xr:uid="{00000000-0005-0000-0000-000068010000}"/>
    <cellStyle name="40% - Ênfase4 6" xfId="448" xr:uid="{00000000-0005-0000-0000-000069010000}"/>
    <cellStyle name="40% - Ênfase4 6 2" xfId="1857" xr:uid="{00000000-0005-0000-0000-00006A010000}"/>
    <cellStyle name="40% - Ênfase4 6 3" xfId="2537" xr:uid="{00000000-0005-0000-0000-00006B010000}"/>
    <cellStyle name="40% - Ênfase4 6_Income statement" xfId="1219" xr:uid="{00000000-0005-0000-0000-00006C010000}"/>
    <cellStyle name="40% - Ênfase4 7" xfId="1542" xr:uid="{00000000-0005-0000-0000-00006D010000}"/>
    <cellStyle name="40% - Ênfase4 7 2" xfId="5093" xr:uid="{00000000-0005-0000-0000-00006E010000}"/>
    <cellStyle name="40% - Ênfase4 8" xfId="4214" xr:uid="{00000000-0005-0000-0000-00006F010000}"/>
    <cellStyle name="40% - Ênfase5 2" xfId="293" xr:uid="{00000000-0005-0000-0000-000070010000}"/>
    <cellStyle name="40% - Ênfase5 2 2" xfId="449" xr:uid="{00000000-0005-0000-0000-000071010000}"/>
    <cellStyle name="40% - Ênfase5 2 2 2" xfId="1858" xr:uid="{00000000-0005-0000-0000-000072010000}"/>
    <cellStyle name="40% - Ênfase5 2 2 3" xfId="2539" xr:uid="{00000000-0005-0000-0000-000073010000}"/>
    <cellStyle name="40% - Ênfase5 2 3" xfId="1730" xr:uid="{00000000-0005-0000-0000-000074010000}"/>
    <cellStyle name="40% - Ênfase5 2 3 2" xfId="2540" xr:uid="{00000000-0005-0000-0000-000075010000}"/>
    <cellStyle name="40% - Ênfase5 2 4" xfId="2541" xr:uid="{00000000-0005-0000-0000-000076010000}"/>
    <cellStyle name="40% - Ênfase5 2 5" xfId="2538" xr:uid="{00000000-0005-0000-0000-000077010000}"/>
    <cellStyle name="40% - Ênfase5 2_Plan2" xfId="2542" xr:uid="{00000000-0005-0000-0000-000078010000}"/>
    <cellStyle name="40% - Ênfase5 3" xfId="450" xr:uid="{00000000-0005-0000-0000-000079010000}"/>
    <cellStyle name="40% - Ênfase5 3 2" xfId="1859" xr:uid="{00000000-0005-0000-0000-00007A010000}"/>
    <cellStyle name="40% - Ênfase5 3 3" xfId="2543" xr:uid="{00000000-0005-0000-0000-00007B010000}"/>
    <cellStyle name="40% - Ênfase5 3_Income statement" xfId="1220" xr:uid="{00000000-0005-0000-0000-00007C010000}"/>
    <cellStyle name="40% - Ênfase5 4" xfId="451" xr:uid="{00000000-0005-0000-0000-00007D010000}"/>
    <cellStyle name="40% - Ênfase5 4 2" xfId="1860" xr:uid="{00000000-0005-0000-0000-00007E010000}"/>
    <cellStyle name="40% - Ênfase5 4 3" xfId="2544" xr:uid="{00000000-0005-0000-0000-00007F010000}"/>
    <cellStyle name="40% - Ênfase5 4_Income statement" xfId="1221" xr:uid="{00000000-0005-0000-0000-000080010000}"/>
    <cellStyle name="40% - Ênfase5 5" xfId="452" xr:uid="{00000000-0005-0000-0000-000081010000}"/>
    <cellStyle name="40% - Ênfase5 5 2" xfId="1861" xr:uid="{00000000-0005-0000-0000-000082010000}"/>
    <cellStyle name="40% - Ênfase5 5 3" xfId="2545" xr:uid="{00000000-0005-0000-0000-000083010000}"/>
    <cellStyle name="40% - Ênfase5 5_Income statement" xfId="1222" xr:uid="{00000000-0005-0000-0000-000084010000}"/>
    <cellStyle name="40% - Ênfase5 6" xfId="453" xr:uid="{00000000-0005-0000-0000-000085010000}"/>
    <cellStyle name="40% - Ênfase5 6 2" xfId="1862" xr:uid="{00000000-0005-0000-0000-000086010000}"/>
    <cellStyle name="40% - Ênfase5 6 3" xfId="2546" xr:uid="{00000000-0005-0000-0000-000087010000}"/>
    <cellStyle name="40% - Ênfase5 6_Income statement" xfId="1223" xr:uid="{00000000-0005-0000-0000-000088010000}"/>
    <cellStyle name="40% - Ênfase5 7" xfId="1546" xr:uid="{00000000-0005-0000-0000-000089010000}"/>
    <cellStyle name="40% - Ênfase5 7 2" xfId="5097" xr:uid="{00000000-0005-0000-0000-00008A010000}"/>
    <cellStyle name="40% - Ênfase5 8" xfId="4218" xr:uid="{00000000-0005-0000-0000-00008B010000}"/>
    <cellStyle name="40% - Ênfase6 2" xfId="294" xr:uid="{00000000-0005-0000-0000-00008C010000}"/>
    <cellStyle name="40% - Ênfase6 2 2" xfId="454" xr:uid="{00000000-0005-0000-0000-00008D010000}"/>
    <cellStyle name="40% - Ênfase6 2 2 2" xfId="1863" xr:uid="{00000000-0005-0000-0000-00008E010000}"/>
    <cellStyle name="40% - Ênfase6 2 2 3" xfId="2548" xr:uid="{00000000-0005-0000-0000-00008F010000}"/>
    <cellStyle name="40% - Ênfase6 2 3" xfId="1731" xr:uid="{00000000-0005-0000-0000-000090010000}"/>
    <cellStyle name="40% - Ênfase6 2 3 2" xfId="2549" xr:uid="{00000000-0005-0000-0000-000091010000}"/>
    <cellStyle name="40% - Ênfase6 2 4" xfId="2550" xr:uid="{00000000-0005-0000-0000-000092010000}"/>
    <cellStyle name="40% - Ênfase6 2 5" xfId="2547" xr:uid="{00000000-0005-0000-0000-000093010000}"/>
    <cellStyle name="40% - Ênfase6 2_Plan2" xfId="2551" xr:uid="{00000000-0005-0000-0000-000094010000}"/>
    <cellStyle name="40% - Ênfase6 3" xfId="455" xr:uid="{00000000-0005-0000-0000-000095010000}"/>
    <cellStyle name="40% - Ênfase6 3 2" xfId="1864" xr:uid="{00000000-0005-0000-0000-000096010000}"/>
    <cellStyle name="40% - Ênfase6 3 3" xfId="2552" xr:uid="{00000000-0005-0000-0000-000097010000}"/>
    <cellStyle name="40% - Ênfase6 3_Income statement" xfId="1224" xr:uid="{00000000-0005-0000-0000-000098010000}"/>
    <cellStyle name="40% - Ênfase6 4" xfId="456" xr:uid="{00000000-0005-0000-0000-000099010000}"/>
    <cellStyle name="40% - Ênfase6 4 2" xfId="1865" xr:uid="{00000000-0005-0000-0000-00009A010000}"/>
    <cellStyle name="40% - Ênfase6 4 3" xfId="2553" xr:uid="{00000000-0005-0000-0000-00009B010000}"/>
    <cellStyle name="40% - Ênfase6 4_Income statement" xfId="1225" xr:uid="{00000000-0005-0000-0000-00009C010000}"/>
    <cellStyle name="40% - Ênfase6 5" xfId="457" xr:uid="{00000000-0005-0000-0000-00009D010000}"/>
    <cellStyle name="40% - Ênfase6 5 2" xfId="1866" xr:uid="{00000000-0005-0000-0000-00009E010000}"/>
    <cellStyle name="40% - Ênfase6 5 3" xfId="2554" xr:uid="{00000000-0005-0000-0000-00009F010000}"/>
    <cellStyle name="40% - Ênfase6 5_Income statement" xfId="1226" xr:uid="{00000000-0005-0000-0000-0000A0010000}"/>
    <cellStyle name="40% - Ênfase6 6" xfId="458" xr:uid="{00000000-0005-0000-0000-0000A1010000}"/>
    <cellStyle name="40% - Ênfase6 6 2" xfId="1867" xr:uid="{00000000-0005-0000-0000-0000A2010000}"/>
    <cellStyle name="40% - Ênfase6 6 3" xfId="2555" xr:uid="{00000000-0005-0000-0000-0000A3010000}"/>
    <cellStyle name="40% - Ênfase6 6_Income statement" xfId="1227" xr:uid="{00000000-0005-0000-0000-0000A4010000}"/>
    <cellStyle name="40% - Ênfase6 7" xfId="1550" xr:uid="{00000000-0005-0000-0000-0000A5010000}"/>
    <cellStyle name="40% - Ênfase6 7 2" xfId="5101" xr:uid="{00000000-0005-0000-0000-0000A6010000}"/>
    <cellStyle name="40% - Ênfase6 8" xfId="4222" xr:uid="{00000000-0005-0000-0000-0000A7010000}"/>
    <cellStyle name="60% - Accent1" xfId="16" xr:uid="{00000000-0005-0000-0000-0000A8010000}"/>
    <cellStyle name="60% - Accent1 2" xfId="1868" xr:uid="{00000000-0005-0000-0000-0000A9010000}"/>
    <cellStyle name="60% - Accent1 3" xfId="2556" xr:uid="{00000000-0005-0000-0000-0000AA010000}"/>
    <cellStyle name="60% - Accent2" xfId="20" xr:uid="{00000000-0005-0000-0000-0000AB010000}"/>
    <cellStyle name="60% - Accent2 2" xfId="1869" xr:uid="{00000000-0005-0000-0000-0000AC010000}"/>
    <cellStyle name="60% - Accent2 3" xfId="2557" xr:uid="{00000000-0005-0000-0000-0000AD010000}"/>
    <cellStyle name="60% - Accent3" xfId="24" xr:uid="{00000000-0005-0000-0000-0000AE010000}"/>
    <cellStyle name="60% - Accent3 2" xfId="1870" xr:uid="{00000000-0005-0000-0000-0000AF010000}"/>
    <cellStyle name="60% - Accent3 3" xfId="2558" xr:uid="{00000000-0005-0000-0000-0000B0010000}"/>
    <cellStyle name="60% - Accent4" xfId="28" xr:uid="{00000000-0005-0000-0000-0000B1010000}"/>
    <cellStyle name="60% - Accent4 2" xfId="1871" xr:uid="{00000000-0005-0000-0000-0000B2010000}"/>
    <cellStyle name="60% - Accent4 3" xfId="2559" xr:uid="{00000000-0005-0000-0000-0000B3010000}"/>
    <cellStyle name="60% - Accent5" xfId="32" xr:uid="{00000000-0005-0000-0000-0000B4010000}"/>
    <cellStyle name="60% - Accent5 2" xfId="1872" xr:uid="{00000000-0005-0000-0000-0000B5010000}"/>
    <cellStyle name="60% - Accent5 3" xfId="2560" xr:uid="{00000000-0005-0000-0000-0000B6010000}"/>
    <cellStyle name="60% - Accent6" xfId="36" xr:uid="{00000000-0005-0000-0000-0000B7010000}"/>
    <cellStyle name="60% - Accent6 2" xfId="1873" xr:uid="{00000000-0005-0000-0000-0000B8010000}"/>
    <cellStyle name="60% - Accent6 3" xfId="2561" xr:uid="{00000000-0005-0000-0000-0000B9010000}"/>
    <cellStyle name="60% - Ênfase1 2" xfId="295" xr:uid="{00000000-0005-0000-0000-0000BA010000}"/>
    <cellStyle name="60% - Ênfase1 2 2" xfId="459" xr:uid="{00000000-0005-0000-0000-0000BB010000}"/>
    <cellStyle name="60% - Ênfase1 2 2 2" xfId="1874" xr:uid="{00000000-0005-0000-0000-0000BC010000}"/>
    <cellStyle name="60% - Ênfase1 2 2 3" xfId="2563" xr:uid="{00000000-0005-0000-0000-0000BD010000}"/>
    <cellStyle name="60% - Ênfase1 2 3" xfId="1732" xr:uid="{00000000-0005-0000-0000-0000BE010000}"/>
    <cellStyle name="60% - Ênfase1 2 3 2" xfId="2564" xr:uid="{00000000-0005-0000-0000-0000BF010000}"/>
    <cellStyle name="60% - Ênfase1 2 4" xfId="2565" xr:uid="{00000000-0005-0000-0000-0000C0010000}"/>
    <cellStyle name="60% - Ênfase1 2 5" xfId="2562" xr:uid="{00000000-0005-0000-0000-0000C1010000}"/>
    <cellStyle name="60% - Ênfase1 2_Plan2" xfId="2566" xr:uid="{00000000-0005-0000-0000-0000C2010000}"/>
    <cellStyle name="60% - Ênfase1 3" xfId="460" xr:uid="{00000000-0005-0000-0000-0000C3010000}"/>
    <cellStyle name="60% - Ênfase1 3 2" xfId="1875" xr:uid="{00000000-0005-0000-0000-0000C4010000}"/>
    <cellStyle name="60% - Ênfase1 3 3" xfId="2567" xr:uid="{00000000-0005-0000-0000-0000C5010000}"/>
    <cellStyle name="60% - Ênfase1 3_Income statement" xfId="1228" xr:uid="{00000000-0005-0000-0000-0000C6010000}"/>
    <cellStyle name="60% - Ênfase1 4" xfId="461" xr:uid="{00000000-0005-0000-0000-0000C7010000}"/>
    <cellStyle name="60% - Ênfase1 4 2" xfId="1876" xr:uid="{00000000-0005-0000-0000-0000C8010000}"/>
    <cellStyle name="60% - Ênfase1 4 3" xfId="2568" xr:uid="{00000000-0005-0000-0000-0000C9010000}"/>
    <cellStyle name="60% - Ênfase1 4_Income statement" xfId="1229" xr:uid="{00000000-0005-0000-0000-0000CA010000}"/>
    <cellStyle name="60% - Ênfase1 5" xfId="462" xr:uid="{00000000-0005-0000-0000-0000CB010000}"/>
    <cellStyle name="60% - Ênfase1 5 2" xfId="1877" xr:uid="{00000000-0005-0000-0000-0000CC010000}"/>
    <cellStyle name="60% - Ênfase1 5 3" xfId="2569" xr:uid="{00000000-0005-0000-0000-0000CD010000}"/>
    <cellStyle name="60% - Ênfase1 5_Income statement" xfId="1230" xr:uid="{00000000-0005-0000-0000-0000CE010000}"/>
    <cellStyle name="60% - Ênfase1 6" xfId="463" xr:uid="{00000000-0005-0000-0000-0000CF010000}"/>
    <cellStyle name="60% - Ênfase1 6 2" xfId="1878" xr:uid="{00000000-0005-0000-0000-0000D0010000}"/>
    <cellStyle name="60% - Ênfase1 6 3" xfId="2570" xr:uid="{00000000-0005-0000-0000-0000D1010000}"/>
    <cellStyle name="60% - Ênfase1 6_Income statement" xfId="1231" xr:uid="{00000000-0005-0000-0000-0000D2010000}"/>
    <cellStyle name="60% - Ênfase1 7" xfId="1531" xr:uid="{00000000-0005-0000-0000-0000D3010000}"/>
    <cellStyle name="60% - Ênfase1 7 2" xfId="5082" xr:uid="{00000000-0005-0000-0000-0000D4010000}"/>
    <cellStyle name="60% - Ênfase1 8" xfId="4203" xr:uid="{00000000-0005-0000-0000-0000D5010000}"/>
    <cellStyle name="60% - Ênfase2 2" xfId="296" xr:uid="{00000000-0005-0000-0000-0000D6010000}"/>
    <cellStyle name="60% - Ênfase2 2 2" xfId="464" xr:uid="{00000000-0005-0000-0000-0000D7010000}"/>
    <cellStyle name="60% - Ênfase2 2 2 2" xfId="1879" xr:uid="{00000000-0005-0000-0000-0000D8010000}"/>
    <cellStyle name="60% - Ênfase2 2 2 3" xfId="2572" xr:uid="{00000000-0005-0000-0000-0000D9010000}"/>
    <cellStyle name="60% - Ênfase2 2 3" xfId="1733" xr:uid="{00000000-0005-0000-0000-0000DA010000}"/>
    <cellStyle name="60% - Ênfase2 2 3 2" xfId="2573" xr:uid="{00000000-0005-0000-0000-0000DB010000}"/>
    <cellStyle name="60% - Ênfase2 2 4" xfId="2574" xr:uid="{00000000-0005-0000-0000-0000DC010000}"/>
    <cellStyle name="60% - Ênfase2 2 5" xfId="2571" xr:uid="{00000000-0005-0000-0000-0000DD010000}"/>
    <cellStyle name="60% - Ênfase2 2_Plan2" xfId="2575" xr:uid="{00000000-0005-0000-0000-0000DE010000}"/>
    <cellStyle name="60% - Ênfase2 3" xfId="465" xr:uid="{00000000-0005-0000-0000-0000DF010000}"/>
    <cellStyle name="60% - Ênfase2 3 2" xfId="1880" xr:uid="{00000000-0005-0000-0000-0000E0010000}"/>
    <cellStyle name="60% - Ênfase2 3 3" xfId="2576" xr:uid="{00000000-0005-0000-0000-0000E1010000}"/>
    <cellStyle name="60% - Ênfase2 3_Income statement" xfId="1232" xr:uid="{00000000-0005-0000-0000-0000E2010000}"/>
    <cellStyle name="60% - Ênfase2 4" xfId="466" xr:uid="{00000000-0005-0000-0000-0000E3010000}"/>
    <cellStyle name="60% - Ênfase2 4 2" xfId="1881" xr:uid="{00000000-0005-0000-0000-0000E4010000}"/>
    <cellStyle name="60% - Ênfase2 4 3" xfId="2577" xr:uid="{00000000-0005-0000-0000-0000E5010000}"/>
    <cellStyle name="60% - Ênfase2 4_Income statement" xfId="1233" xr:uid="{00000000-0005-0000-0000-0000E6010000}"/>
    <cellStyle name="60% - Ênfase2 5" xfId="467" xr:uid="{00000000-0005-0000-0000-0000E7010000}"/>
    <cellStyle name="60% - Ênfase2 5 2" xfId="1882" xr:uid="{00000000-0005-0000-0000-0000E8010000}"/>
    <cellStyle name="60% - Ênfase2 5 3" xfId="2578" xr:uid="{00000000-0005-0000-0000-0000E9010000}"/>
    <cellStyle name="60% - Ênfase2 5_Income statement" xfId="1234" xr:uid="{00000000-0005-0000-0000-0000EA010000}"/>
    <cellStyle name="60% - Ênfase2 6" xfId="468" xr:uid="{00000000-0005-0000-0000-0000EB010000}"/>
    <cellStyle name="60% - Ênfase2 6 2" xfId="1883" xr:uid="{00000000-0005-0000-0000-0000EC010000}"/>
    <cellStyle name="60% - Ênfase2 6 3" xfId="2579" xr:uid="{00000000-0005-0000-0000-0000ED010000}"/>
    <cellStyle name="60% - Ênfase2 6_Income statement" xfId="1235" xr:uid="{00000000-0005-0000-0000-0000EE010000}"/>
    <cellStyle name="60% - Ênfase2 7" xfId="1535" xr:uid="{00000000-0005-0000-0000-0000EF010000}"/>
    <cellStyle name="60% - Ênfase2 7 2" xfId="5086" xr:uid="{00000000-0005-0000-0000-0000F0010000}"/>
    <cellStyle name="60% - Ênfase2 8" xfId="4207" xr:uid="{00000000-0005-0000-0000-0000F1010000}"/>
    <cellStyle name="60% - Ênfase3 2" xfId="297" xr:uid="{00000000-0005-0000-0000-0000F2010000}"/>
    <cellStyle name="60% - Ênfase3 2 2" xfId="469" xr:uid="{00000000-0005-0000-0000-0000F3010000}"/>
    <cellStyle name="60% - Ênfase3 2 2 2" xfId="1884" xr:uid="{00000000-0005-0000-0000-0000F4010000}"/>
    <cellStyle name="60% - Ênfase3 2 2 3" xfId="2581" xr:uid="{00000000-0005-0000-0000-0000F5010000}"/>
    <cellStyle name="60% - Ênfase3 2 3" xfId="1734" xr:uid="{00000000-0005-0000-0000-0000F6010000}"/>
    <cellStyle name="60% - Ênfase3 2 3 2" xfId="2582" xr:uid="{00000000-0005-0000-0000-0000F7010000}"/>
    <cellStyle name="60% - Ênfase3 2 4" xfId="2583" xr:uid="{00000000-0005-0000-0000-0000F8010000}"/>
    <cellStyle name="60% - Ênfase3 2 5" xfId="2580" xr:uid="{00000000-0005-0000-0000-0000F9010000}"/>
    <cellStyle name="60% - Ênfase3 2_Plan2" xfId="2584" xr:uid="{00000000-0005-0000-0000-0000FA010000}"/>
    <cellStyle name="60% - Ênfase3 3" xfId="470" xr:uid="{00000000-0005-0000-0000-0000FB010000}"/>
    <cellStyle name="60% - Ênfase3 3 2" xfId="1885" xr:uid="{00000000-0005-0000-0000-0000FC010000}"/>
    <cellStyle name="60% - Ênfase3 3 3" xfId="2585" xr:uid="{00000000-0005-0000-0000-0000FD010000}"/>
    <cellStyle name="60% - Ênfase3 3_Income statement" xfId="1236" xr:uid="{00000000-0005-0000-0000-0000FE010000}"/>
    <cellStyle name="60% - Ênfase3 4" xfId="471" xr:uid="{00000000-0005-0000-0000-0000FF010000}"/>
    <cellStyle name="60% - Ênfase3 4 2" xfId="1886" xr:uid="{00000000-0005-0000-0000-000000020000}"/>
    <cellStyle name="60% - Ênfase3 4 3" xfId="2586" xr:uid="{00000000-0005-0000-0000-000001020000}"/>
    <cellStyle name="60% - Ênfase3 4_Income statement" xfId="1237" xr:uid="{00000000-0005-0000-0000-000002020000}"/>
    <cellStyle name="60% - Ênfase3 5" xfId="472" xr:uid="{00000000-0005-0000-0000-000003020000}"/>
    <cellStyle name="60% - Ênfase3 5 2" xfId="1887" xr:uid="{00000000-0005-0000-0000-000004020000}"/>
    <cellStyle name="60% - Ênfase3 5 3" xfId="2587" xr:uid="{00000000-0005-0000-0000-000005020000}"/>
    <cellStyle name="60% - Ênfase3 5_Income statement" xfId="1238" xr:uid="{00000000-0005-0000-0000-000006020000}"/>
    <cellStyle name="60% - Ênfase3 6" xfId="473" xr:uid="{00000000-0005-0000-0000-000007020000}"/>
    <cellStyle name="60% - Ênfase3 6 2" xfId="1888" xr:uid="{00000000-0005-0000-0000-000008020000}"/>
    <cellStyle name="60% - Ênfase3 6 3" xfId="2588" xr:uid="{00000000-0005-0000-0000-000009020000}"/>
    <cellStyle name="60% - Ênfase3 6_Income statement" xfId="1239" xr:uid="{00000000-0005-0000-0000-00000A020000}"/>
    <cellStyle name="60% - Ênfase3 7" xfId="1539" xr:uid="{00000000-0005-0000-0000-00000B020000}"/>
    <cellStyle name="60% - Ênfase3 7 2" xfId="5090" xr:uid="{00000000-0005-0000-0000-00000C020000}"/>
    <cellStyle name="60% - Ênfase3 8" xfId="4211" xr:uid="{00000000-0005-0000-0000-00000D020000}"/>
    <cellStyle name="60% - Ênfase4 2" xfId="298" xr:uid="{00000000-0005-0000-0000-00000E020000}"/>
    <cellStyle name="60% - Ênfase4 2 2" xfId="474" xr:uid="{00000000-0005-0000-0000-00000F020000}"/>
    <cellStyle name="60% - Ênfase4 2 2 2" xfId="1889" xr:uid="{00000000-0005-0000-0000-000010020000}"/>
    <cellStyle name="60% - Ênfase4 2 2 3" xfId="2590" xr:uid="{00000000-0005-0000-0000-000011020000}"/>
    <cellStyle name="60% - Ênfase4 2 3" xfId="1735" xr:uid="{00000000-0005-0000-0000-000012020000}"/>
    <cellStyle name="60% - Ênfase4 2 3 2" xfId="2591" xr:uid="{00000000-0005-0000-0000-000013020000}"/>
    <cellStyle name="60% - Ênfase4 2 4" xfId="2592" xr:uid="{00000000-0005-0000-0000-000014020000}"/>
    <cellStyle name="60% - Ênfase4 2 5" xfId="2589" xr:uid="{00000000-0005-0000-0000-000015020000}"/>
    <cellStyle name="60% - Ênfase4 2_Plan2" xfId="2593" xr:uid="{00000000-0005-0000-0000-000016020000}"/>
    <cellStyle name="60% - Ênfase4 3" xfId="475" xr:uid="{00000000-0005-0000-0000-000017020000}"/>
    <cellStyle name="60% - Ênfase4 3 2" xfId="1890" xr:uid="{00000000-0005-0000-0000-000018020000}"/>
    <cellStyle name="60% - Ênfase4 3 3" xfId="2594" xr:uid="{00000000-0005-0000-0000-000019020000}"/>
    <cellStyle name="60% - Ênfase4 3_Income statement" xfId="1240" xr:uid="{00000000-0005-0000-0000-00001A020000}"/>
    <cellStyle name="60% - Ênfase4 4" xfId="476" xr:uid="{00000000-0005-0000-0000-00001B020000}"/>
    <cellStyle name="60% - Ênfase4 4 2" xfId="1891" xr:uid="{00000000-0005-0000-0000-00001C020000}"/>
    <cellStyle name="60% - Ênfase4 4 3" xfId="2595" xr:uid="{00000000-0005-0000-0000-00001D020000}"/>
    <cellStyle name="60% - Ênfase4 4_Income statement" xfId="1241" xr:uid="{00000000-0005-0000-0000-00001E020000}"/>
    <cellStyle name="60% - Ênfase4 5" xfId="477" xr:uid="{00000000-0005-0000-0000-00001F020000}"/>
    <cellStyle name="60% - Ênfase4 5 2" xfId="1892" xr:uid="{00000000-0005-0000-0000-000020020000}"/>
    <cellStyle name="60% - Ênfase4 5 3" xfId="2596" xr:uid="{00000000-0005-0000-0000-000021020000}"/>
    <cellStyle name="60% - Ênfase4 5_Income statement" xfId="1242" xr:uid="{00000000-0005-0000-0000-000022020000}"/>
    <cellStyle name="60% - Ênfase4 6" xfId="478" xr:uid="{00000000-0005-0000-0000-000023020000}"/>
    <cellStyle name="60% - Ênfase4 6 2" xfId="1893" xr:uid="{00000000-0005-0000-0000-000024020000}"/>
    <cellStyle name="60% - Ênfase4 6 3" xfId="2597" xr:uid="{00000000-0005-0000-0000-000025020000}"/>
    <cellStyle name="60% - Ênfase4 6_Income statement" xfId="1243" xr:uid="{00000000-0005-0000-0000-000026020000}"/>
    <cellStyle name="60% - Ênfase4 7" xfId="1543" xr:uid="{00000000-0005-0000-0000-000027020000}"/>
    <cellStyle name="60% - Ênfase4 7 2" xfId="5094" xr:uid="{00000000-0005-0000-0000-000028020000}"/>
    <cellStyle name="60% - Ênfase4 8" xfId="4215" xr:uid="{00000000-0005-0000-0000-000029020000}"/>
    <cellStyle name="60% - Ênfase5 2" xfId="299" xr:uid="{00000000-0005-0000-0000-00002A020000}"/>
    <cellStyle name="60% - Ênfase5 2 2" xfId="479" xr:uid="{00000000-0005-0000-0000-00002B020000}"/>
    <cellStyle name="60% - Ênfase5 2 2 2" xfId="1894" xr:uid="{00000000-0005-0000-0000-00002C020000}"/>
    <cellStyle name="60% - Ênfase5 2 2 3" xfId="2599" xr:uid="{00000000-0005-0000-0000-00002D020000}"/>
    <cellStyle name="60% - Ênfase5 2 3" xfId="1736" xr:uid="{00000000-0005-0000-0000-00002E020000}"/>
    <cellStyle name="60% - Ênfase5 2 3 2" xfId="2600" xr:uid="{00000000-0005-0000-0000-00002F020000}"/>
    <cellStyle name="60% - Ênfase5 2 4" xfId="2601" xr:uid="{00000000-0005-0000-0000-000030020000}"/>
    <cellStyle name="60% - Ênfase5 2 5" xfId="2598" xr:uid="{00000000-0005-0000-0000-000031020000}"/>
    <cellStyle name="60% - Ênfase5 2_Plan2" xfId="2602" xr:uid="{00000000-0005-0000-0000-000032020000}"/>
    <cellStyle name="60% - Ênfase5 3" xfId="480" xr:uid="{00000000-0005-0000-0000-000033020000}"/>
    <cellStyle name="60% - Ênfase5 3 2" xfId="1895" xr:uid="{00000000-0005-0000-0000-000034020000}"/>
    <cellStyle name="60% - Ênfase5 3 3" xfId="2603" xr:uid="{00000000-0005-0000-0000-000035020000}"/>
    <cellStyle name="60% - Ênfase5 3_Income statement" xfId="1244" xr:uid="{00000000-0005-0000-0000-000036020000}"/>
    <cellStyle name="60% - Ênfase5 4" xfId="481" xr:uid="{00000000-0005-0000-0000-000037020000}"/>
    <cellStyle name="60% - Ênfase5 4 2" xfId="1896" xr:uid="{00000000-0005-0000-0000-000038020000}"/>
    <cellStyle name="60% - Ênfase5 4 3" xfId="2604" xr:uid="{00000000-0005-0000-0000-000039020000}"/>
    <cellStyle name="60% - Ênfase5 4_Income statement" xfId="1245" xr:uid="{00000000-0005-0000-0000-00003A020000}"/>
    <cellStyle name="60% - Ênfase5 5" xfId="482" xr:uid="{00000000-0005-0000-0000-00003B020000}"/>
    <cellStyle name="60% - Ênfase5 5 2" xfId="1897" xr:uid="{00000000-0005-0000-0000-00003C020000}"/>
    <cellStyle name="60% - Ênfase5 5 3" xfId="2605" xr:uid="{00000000-0005-0000-0000-00003D020000}"/>
    <cellStyle name="60% - Ênfase5 5_Income statement" xfId="1246" xr:uid="{00000000-0005-0000-0000-00003E020000}"/>
    <cellStyle name="60% - Ênfase5 6" xfId="483" xr:uid="{00000000-0005-0000-0000-00003F020000}"/>
    <cellStyle name="60% - Ênfase5 6 2" xfId="1898" xr:uid="{00000000-0005-0000-0000-000040020000}"/>
    <cellStyle name="60% - Ênfase5 6 3" xfId="2606" xr:uid="{00000000-0005-0000-0000-000041020000}"/>
    <cellStyle name="60% - Ênfase5 6_Income statement" xfId="1247" xr:uid="{00000000-0005-0000-0000-000042020000}"/>
    <cellStyle name="60% - Ênfase5 7" xfId="1547" xr:uid="{00000000-0005-0000-0000-000043020000}"/>
    <cellStyle name="60% - Ênfase5 7 2" xfId="5098" xr:uid="{00000000-0005-0000-0000-000044020000}"/>
    <cellStyle name="60% - Ênfase5 8" xfId="4219" xr:uid="{00000000-0005-0000-0000-000045020000}"/>
    <cellStyle name="60% - Ênfase6 2" xfId="300" xr:uid="{00000000-0005-0000-0000-000046020000}"/>
    <cellStyle name="60% - Ênfase6 2 2" xfId="484" xr:uid="{00000000-0005-0000-0000-000047020000}"/>
    <cellStyle name="60% - Ênfase6 2 2 2" xfId="1899" xr:uid="{00000000-0005-0000-0000-000048020000}"/>
    <cellStyle name="60% - Ênfase6 2 2 3" xfId="2608" xr:uid="{00000000-0005-0000-0000-000049020000}"/>
    <cellStyle name="60% - Ênfase6 2 3" xfId="1737" xr:uid="{00000000-0005-0000-0000-00004A020000}"/>
    <cellStyle name="60% - Ênfase6 2 3 2" xfId="2609" xr:uid="{00000000-0005-0000-0000-00004B020000}"/>
    <cellStyle name="60% - Ênfase6 2 4" xfId="2610" xr:uid="{00000000-0005-0000-0000-00004C020000}"/>
    <cellStyle name="60% - Ênfase6 2 5" xfId="2607" xr:uid="{00000000-0005-0000-0000-00004D020000}"/>
    <cellStyle name="60% - Ênfase6 2_Plan2" xfId="2611" xr:uid="{00000000-0005-0000-0000-00004E020000}"/>
    <cellStyle name="60% - Ênfase6 3" xfId="485" xr:uid="{00000000-0005-0000-0000-00004F020000}"/>
    <cellStyle name="60% - Ênfase6 3 2" xfId="1900" xr:uid="{00000000-0005-0000-0000-000050020000}"/>
    <cellStyle name="60% - Ênfase6 3 3" xfId="2612" xr:uid="{00000000-0005-0000-0000-000051020000}"/>
    <cellStyle name="60% - Ênfase6 3_Income statement" xfId="1248" xr:uid="{00000000-0005-0000-0000-000052020000}"/>
    <cellStyle name="60% - Ênfase6 4" xfId="486" xr:uid="{00000000-0005-0000-0000-000053020000}"/>
    <cellStyle name="60% - Ênfase6 4 2" xfId="1901" xr:uid="{00000000-0005-0000-0000-000054020000}"/>
    <cellStyle name="60% - Ênfase6 4 3" xfId="2613" xr:uid="{00000000-0005-0000-0000-000055020000}"/>
    <cellStyle name="60% - Ênfase6 4_Income statement" xfId="1249" xr:uid="{00000000-0005-0000-0000-000056020000}"/>
    <cellStyle name="60% - Ênfase6 5" xfId="487" xr:uid="{00000000-0005-0000-0000-000057020000}"/>
    <cellStyle name="60% - Ênfase6 5 2" xfId="1902" xr:uid="{00000000-0005-0000-0000-000058020000}"/>
    <cellStyle name="60% - Ênfase6 5 3" xfId="2614" xr:uid="{00000000-0005-0000-0000-000059020000}"/>
    <cellStyle name="60% - Ênfase6 5_Income statement" xfId="1250" xr:uid="{00000000-0005-0000-0000-00005A020000}"/>
    <cellStyle name="60% - Ênfase6 6" xfId="488" xr:uid="{00000000-0005-0000-0000-00005B020000}"/>
    <cellStyle name="60% - Ênfase6 6 2" xfId="1903" xr:uid="{00000000-0005-0000-0000-00005C020000}"/>
    <cellStyle name="60% - Ênfase6 6 3" xfId="2615" xr:uid="{00000000-0005-0000-0000-00005D020000}"/>
    <cellStyle name="60% - Ênfase6 6_Income statement" xfId="1251" xr:uid="{00000000-0005-0000-0000-00005E020000}"/>
    <cellStyle name="60% - Ênfase6 7" xfId="1551" xr:uid="{00000000-0005-0000-0000-00005F020000}"/>
    <cellStyle name="60% - Ênfase6 7 2" xfId="5102" xr:uid="{00000000-0005-0000-0000-000060020000}"/>
    <cellStyle name="60% - Ênfase6 8" xfId="4223" xr:uid="{00000000-0005-0000-0000-000061020000}"/>
    <cellStyle name="A3 297 x 420 mm" xfId="489" xr:uid="{00000000-0005-0000-0000-000062020000}"/>
    <cellStyle name="A3 297 x 420 mm 2" xfId="1904" xr:uid="{00000000-0005-0000-0000-000063020000}"/>
    <cellStyle name="A3 297 x 420 mm 3" xfId="2616" xr:uid="{00000000-0005-0000-0000-000064020000}"/>
    <cellStyle name="Accent1" xfId="13" xr:uid="{00000000-0005-0000-0000-000065020000}"/>
    <cellStyle name="Accent1 2" xfId="1905" xr:uid="{00000000-0005-0000-0000-000066020000}"/>
    <cellStyle name="Accent1 3" xfId="2617" xr:uid="{00000000-0005-0000-0000-000067020000}"/>
    <cellStyle name="Accent2" xfId="17" xr:uid="{00000000-0005-0000-0000-000068020000}"/>
    <cellStyle name="Accent2 2" xfId="1906" xr:uid="{00000000-0005-0000-0000-000069020000}"/>
    <cellStyle name="Accent2 3" xfId="2618" xr:uid="{00000000-0005-0000-0000-00006A020000}"/>
    <cellStyle name="Accent3" xfId="21" xr:uid="{00000000-0005-0000-0000-00006B020000}"/>
    <cellStyle name="Accent3 2" xfId="1907" xr:uid="{00000000-0005-0000-0000-00006C020000}"/>
    <cellStyle name="Accent3 3" xfId="2619" xr:uid="{00000000-0005-0000-0000-00006D020000}"/>
    <cellStyle name="Accent4" xfId="25" xr:uid="{00000000-0005-0000-0000-00006E020000}"/>
    <cellStyle name="Accent4 2" xfId="1908" xr:uid="{00000000-0005-0000-0000-00006F020000}"/>
    <cellStyle name="Accent4 3" xfId="2620" xr:uid="{00000000-0005-0000-0000-000070020000}"/>
    <cellStyle name="Accent5" xfId="29" xr:uid="{00000000-0005-0000-0000-000071020000}"/>
    <cellStyle name="Accent5 2" xfId="1909" xr:uid="{00000000-0005-0000-0000-000072020000}"/>
    <cellStyle name="Accent5 3" xfId="2621" xr:uid="{00000000-0005-0000-0000-000073020000}"/>
    <cellStyle name="Accent6" xfId="33" xr:uid="{00000000-0005-0000-0000-000074020000}"/>
    <cellStyle name="Accent6 2" xfId="1910" xr:uid="{00000000-0005-0000-0000-000075020000}"/>
    <cellStyle name="Accent6 3" xfId="2622" xr:uid="{00000000-0005-0000-0000-000076020000}"/>
    <cellStyle name="Alexandre" xfId="490" xr:uid="{00000000-0005-0000-0000-000077020000}"/>
    <cellStyle name="Alexandre 2" xfId="4224" xr:uid="{00000000-0005-0000-0000-000078020000}"/>
    <cellStyle name="apolo" xfId="491" xr:uid="{00000000-0005-0000-0000-000079020000}"/>
    <cellStyle name="apolo 2" xfId="1911" xr:uid="{00000000-0005-0000-0000-00007A020000}"/>
    <cellStyle name="apolo 3" xfId="2624" xr:uid="{00000000-0005-0000-0000-00007B020000}"/>
    <cellStyle name="Array" xfId="492" xr:uid="{00000000-0005-0000-0000-00007C020000}"/>
    <cellStyle name="Array 2" xfId="1912" xr:uid="{00000000-0005-0000-0000-00007D020000}"/>
    <cellStyle name="Array 2 2" xfId="2626" xr:uid="{00000000-0005-0000-0000-00007E020000}"/>
    <cellStyle name="Array 3" xfId="2627" xr:uid="{00000000-0005-0000-0000-00007F020000}"/>
    <cellStyle name="Array 4" xfId="2628" xr:uid="{00000000-0005-0000-0000-000080020000}"/>
    <cellStyle name="Array 5" xfId="2625" xr:uid="{00000000-0005-0000-0000-000081020000}"/>
    <cellStyle name="Array Enter" xfId="493" xr:uid="{00000000-0005-0000-0000-000082020000}"/>
    <cellStyle name="Array Enter 2" xfId="1913" xr:uid="{00000000-0005-0000-0000-000083020000}"/>
    <cellStyle name="Array Enter 2 2" xfId="2630" xr:uid="{00000000-0005-0000-0000-000084020000}"/>
    <cellStyle name="Array Enter 3" xfId="2631" xr:uid="{00000000-0005-0000-0000-000085020000}"/>
    <cellStyle name="Array Enter 4" xfId="2632" xr:uid="{00000000-0005-0000-0000-000086020000}"/>
    <cellStyle name="Array Enter 5" xfId="2629" xr:uid="{00000000-0005-0000-0000-000087020000}"/>
    <cellStyle name="Array_Plan2" xfId="2633" xr:uid="{00000000-0005-0000-0000-000088020000}"/>
    <cellStyle name="b475" xfId="494" xr:uid="{00000000-0005-0000-0000-000089020000}"/>
    <cellStyle name="Bad" xfId="8" xr:uid="{00000000-0005-0000-0000-00008A020000}"/>
    <cellStyle name="Bad 2" xfId="1914" xr:uid="{00000000-0005-0000-0000-00008B020000}"/>
    <cellStyle name="Bad 3" xfId="2634" xr:uid="{00000000-0005-0000-0000-00008C020000}"/>
    <cellStyle name="blank" xfId="495" xr:uid="{00000000-0005-0000-0000-00008D020000}"/>
    <cellStyle name="blank 2" xfId="1915" xr:uid="{00000000-0005-0000-0000-00008E020000}"/>
    <cellStyle name="blank 3" xfId="2635" xr:uid="{00000000-0005-0000-0000-00008F020000}"/>
    <cellStyle name="Bold/Border" xfId="496" xr:uid="{00000000-0005-0000-0000-000090020000}"/>
    <cellStyle name="Bold/Border 2" xfId="1916" xr:uid="{00000000-0005-0000-0000-000091020000}"/>
    <cellStyle name="Bold/Border 2 2" xfId="2638" xr:uid="{00000000-0005-0000-0000-000092020000}"/>
    <cellStyle name="Bold/Border 2 2 2" xfId="2639" xr:uid="{00000000-0005-0000-0000-000093020000}"/>
    <cellStyle name="Bold/Border 2 2 2 2" xfId="2640" xr:uid="{00000000-0005-0000-0000-000094020000}"/>
    <cellStyle name="Bold/Border 2 2 2 2 2" xfId="2641" xr:uid="{00000000-0005-0000-0000-000095020000}"/>
    <cellStyle name="Bold/Border 2 2 2 2 2 2" xfId="2642" xr:uid="{00000000-0005-0000-0000-000096020000}"/>
    <cellStyle name="Bold/Border 2 2 2 2 2 2 2" xfId="2643" xr:uid="{00000000-0005-0000-0000-000097020000}"/>
    <cellStyle name="Bold/Border 2 2 2 2 2 2 2 2" xfId="2644" xr:uid="{00000000-0005-0000-0000-000098020000}"/>
    <cellStyle name="Bold/Border 2 2 2 2 2 2 2 2 2" xfId="4266" xr:uid="{00000000-0005-0000-0000-000099020000}"/>
    <cellStyle name="Bold/Border 2 2 2 2 2 2 2 2 2 2" xfId="5039" xr:uid="{00000000-0005-0000-0000-00009A020000}"/>
    <cellStyle name="Bold/Border 2 2 2 2 2 2 2 2 3" xfId="4265" xr:uid="{00000000-0005-0000-0000-00009B020000}"/>
    <cellStyle name="Bold/Border 2 2 2 2 2 2 2 2 3 2" xfId="5129" xr:uid="{00000000-0005-0000-0000-00009C020000}"/>
    <cellStyle name="Bold/Border 2 2 2 2 2 2 2 2 4" xfId="5185" xr:uid="{00000000-0005-0000-0000-00009D020000}"/>
    <cellStyle name="Bold/Border 2 2 2 2 2 2 2 3" xfId="4256" xr:uid="{00000000-0005-0000-0000-00009E020000}"/>
    <cellStyle name="Bold/Border 2 2 2 2 2 2 2 3 2" xfId="5042" xr:uid="{00000000-0005-0000-0000-00009F020000}"/>
    <cellStyle name="Bold/Border 2 2 2 2 2 2 2 4" xfId="5184" xr:uid="{00000000-0005-0000-0000-0000A0020000}"/>
    <cellStyle name="Bold/Border 2 2 2 2 2 2 3" xfId="2645" xr:uid="{00000000-0005-0000-0000-0000A1020000}"/>
    <cellStyle name="Bold/Border 2 2 2 2 2 2 3 2" xfId="4268" xr:uid="{00000000-0005-0000-0000-0000A2020000}"/>
    <cellStyle name="Bold/Border 2 2 2 2 2 2 3 2 2" xfId="5128" xr:uid="{00000000-0005-0000-0000-0000A3020000}"/>
    <cellStyle name="Bold/Border 2 2 2 2 2 2 3 3" xfId="4267" xr:uid="{00000000-0005-0000-0000-0000A4020000}"/>
    <cellStyle name="Bold/Border 2 2 2 2 2 2 3 3 2" xfId="5127" xr:uid="{00000000-0005-0000-0000-0000A5020000}"/>
    <cellStyle name="Bold/Border 2 2 2 2 2 2 3 4" xfId="5186" xr:uid="{00000000-0005-0000-0000-0000A6020000}"/>
    <cellStyle name="Bold/Border 2 2 2 2 2 2 4" xfId="4252" xr:uid="{00000000-0005-0000-0000-0000A7020000}"/>
    <cellStyle name="Bold/Border 2 2 2 2 2 2 4 2" xfId="5137" xr:uid="{00000000-0005-0000-0000-0000A8020000}"/>
    <cellStyle name="Bold/Border 2 2 2 2 2 2 5" xfId="5183" xr:uid="{00000000-0005-0000-0000-0000A9020000}"/>
    <cellStyle name="Bold/Border 2 2 2 2 2 2_Plan2" xfId="2646" xr:uid="{00000000-0005-0000-0000-0000AA020000}"/>
    <cellStyle name="Bold/Border 2 2 2 2 2 3" xfId="2647" xr:uid="{00000000-0005-0000-0000-0000AB020000}"/>
    <cellStyle name="Bold/Border 2 2 2 2 2 3 2" xfId="4270" xr:uid="{00000000-0005-0000-0000-0000AC020000}"/>
    <cellStyle name="Bold/Border 2 2 2 2 2 3 2 2" xfId="5125" xr:uid="{00000000-0005-0000-0000-0000AD020000}"/>
    <cellStyle name="Bold/Border 2 2 2 2 2 3 3" xfId="4269" xr:uid="{00000000-0005-0000-0000-0000AE020000}"/>
    <cellStyle name="Bold/Border 2 2 2 2 2 3 3 2" xfId="5038" xr:uid="{00000000-0005-0000-0000-0000AF020000}"/>
    <cellStyle name="Bold/Border 2 2 2 2 2 3 4" xfId="5187" xr:uid="{00000000-0005-0000-0000-0000B0020000}"/>
    <cellStyle name="Bold/Border 2 2 2 2 2 4" xfId="4250" xr:uid="{00000000-0005-0000-0000-0000B1020000}"/>
    <cellStyle name="Bold/Border 2 2 2 2 2 4 2" xfId="5044" xr:uid="{00000000-0005-0000-0000-0000B2020000}"/>
    <cellStyle name="Bold/Border 2 2 2 2 2 5" xfId="5182" xr:uid="{00000000-0005-0000-0000-0000B3020000}"/>
    <cellStyle name="Bold/Border 2 2 2 2 3" xfId="2648" xr:uid="{00000000-0005-0000-0000-0000B4020000}"/>
    <cellStyle name="Bold/Border 2 2 2 2 3 2" xfId="4272" xr:uid="{00000000-0005-0000-0000-0000B5020000}"/>
    <cellStyle name="Bold/Border 2 2 2 2 3 2 2" xfId="5037" xr:uid="{00000000-0005-0000-0000-0000B6020000}"/>
    <cellStyle name="Bold/Border 2 2 2 2 3 3" xfId="4271" xr:uid="{00000000-0005-0000-0000-0000B7020000}"/>
    <cellStyle name="Bold/Border 2 2 2 2 3 3 2" xfId="5126" xr:uid="{00000000-0005-0000-0000-0000B8020000}"/>
    <cellStyle name="Bold/Border 2 2 2 2 3 4" xfId="5188" xr:uid="{00000000-0005-0000-0000-0000B9020000}"/>
    <cellStyle name="Bold/Border 2 2 2 2 4" xfId="4246" xr:uid="{00000000-0005-0000-0000-0000BA020000}"/>
    <cellStyle name="Bold/Border 2 2 2 2 4 2" xfId="5139" xr:uid="{00000000-0005-0000-0000-0000BB020000}"/>
    <cellStyle name="Bold/Border 2 2 2 2 5" xfId="5181" xr:uid="{00000000-0005-0000-0000-0000BC020000}"/>
    <cellStyle name="Bold/Border 2 2 2 2_Plan2" xfId="2649" xr:uid="{00000000-0005-0000-0000-0000BD020000}"/>
    <cellStyle name="Bold/Border 2 2 2 3" xfId="2650" xr:uid="{00000000-0005-0000-0000-0000BE020000}"/>
    <cellStyle name="Bold/Border 2 2 2 3 2" xfId="4274" xr:uid="{00000000-0005-0000-0000-0000BF020000}"/>
    <cellStyle name="Bold/Border 2 2 2 3 2 2" xfId="5118" xr:uid="{00000000-0005-0000-0000-0000C0020000}"/>
    <cellStyle name="Bold/Border 2 2 2 3 3" xfId="4273" xr:uid="{00000000-0005-0000-0000-0000C1020000}"/>
    <cellStyle name="Bold/Border 2 2 2 3 3 2" xfId="5036" xr:uid="{00000000-0005-0000-0000-0000C2020000}"/>
    <cellStyle name="Bold/Border 2 2 2 3 4" xfId="5189" xr:uid="{00000000-0005-0000-0000-0000C3020000}"/>
    <cellStyle name="Bold/Border 2 2 2 4" xfId="4243" xr:uid="{00000000-0005-0000-0000-0000C4020000}"/>
    <cellStyle name="Bold/Border 2 2 2 4 2" xfId="5047" xr:uid="{00000000-0005-0000-0000-0000C5020000}"/>
    <cellStyle name="Bold/Border 2 2 2 5" xfId="5180" xr:uid="{00000000-0005-0000-0000-0000C6020000}"/>
    <cellStyle name="Bold/Border 2 2 3" xfId="2651" xr:uid="{00000000-0005-0000-0000-0000C7020000}"/>
    <cellStyle name="Bold/Border 2 2 3 2" xfId="4276" xr:uid="{00000000-0005-0000-0000-0000C8020000}"/>
    <cellStyle name="Bold/Border 2 2 3 2 2" xfId="5035" xr:uid="{00000000-0005-0000-0000-0000C9020000}"/>
    <cellStyle name="Bold/Border 2 2 3 3" xfId="4275" xr:uid="{00000000-0005-0000-0000-0000CA020000}"/>
    <cellStyle name="Bold/Border 2 2 3 3 2" xfId="5123" xr:uid="{00000000-0005-0000-0000-0000CB020000}"/>
    <cellStyle name="Bold/Border 2 2 3 4" xfId="5190" xr:uid="{00000000-0005-0000-0000-0000CC020000}"/>
    <cellStyle name="Bold/Border 2 2 4" xfId="4236" xr:uid="{00000000-0005-0000-0000-0000CD020000}"/>
    <cellStyle name="Bold/Border 2 2 4 2" xfId="5050" xr:uid="{00000000-0005-0000-0000-0000CE020000}"/>
    <cellStyle name="Bold/Border 2 2 5" xfId="5179" xr:uid="{00000000-0005-0000-0000-0000CF020000}"/>
    <cellStyle name="Bold/Border 2 2_Plan2" xfId="2652" xr:uid="{00000000-0005-0000-0000-0000D0020000}"/>
    <cellStyle name="Bold/Border 2 3" xfId="2653" xr:uid="{00000000-0005-0000-0000-0000D1020000}"/>
    <cellStyle name="Bold/Border 2 3 2" xfId="2654" xr:uid="{00000000-0005-0000-0000-0000D2020000}"/>
    <cellStyle name="Bold/Border 2 3 2 2" xfId="2655" xr:uid="{00000000-0005-0000-0000-0000D3020000}"/>
    <cellStyle name="Bold/Border 2 3 2 2 2" xfId="2656" xr:uid="{00000000-0005-0000-0000-0000D4020000}"/>
    <cellStyle name="Bold/Border 2 3 2 2 2 2" xfId="2657" xr:uid="{00000000-0005-0000-0000-0000D5020000}"/>
    <cellStyle name="Bold/Border 2 3 2 2 2 2 2" xfId="2658" xr:uid="{00000000-0005-0000-0000-0000D6020000}"/>
    <cellStyle name="Bold/Border 2 3 2 2 2 2 2 2" xfId="4278" xr:uid="{00000000-0005-0000-0000-0000D7020000}"/>
    <cellStyle name="Bold/Border 2 3 2 2 2 2 2 2 2" xfId="5122" xr:uid="{00000000-0005-0000-0000-0000D8020000}"/>
    <cellStyle name="Bold/Border 2 3 2 2 2 2 2 3" xfId="4277" xr:uid="{00000000-0005-0000-0000-0000D9020000}"/>
    <cellStyle name="Bold/Border 2 3 2 2 2 2 2 3 2" xfId="5121" xr:uid="{00000000-0005-0000-0000-0000DA020000}"/>
    <cellStyle name="Bold/Border 2 3 2 2 2 2 2 4" xfId="5196" xr:uid="{00000000-0005-0000-0000-0000DB020000}"/>
    <cellStyle name="Bold/Border 2 3 2 2 2 2 3" xfId="4257" xr:uid="{00000000-0005-0000-0000-0000DC020000}"/>
    <cellStyle name="Bold/Border 2 3 2 2 2 2 3 2" xfId="5132" xr:uid="{00000000-0005-0000-0000-0000DD020000}"/>
    <cellStyle name="Bold/Border 2 3 2 2 2 2 4" xfId="5195" xr:uid="{00000000-0005-0000-0000-0000DE020000}"/>
    <cellStyle name="Bold/Border 2 3 2 2 2 3" xfId="2659" xr:uid="{00000000-0005-0000-0000-0000DF020000}"/>
    <cellStyle name="Bold/Border 2 3 2 2 2 3 2" xfId="4280" xr:uid="{00000000-0005-0000-0000-0000E0020000}"/>
    <cellStyle name="Bold/Border 2 3 2 2 2 3 2 2" xfId="5119" xr:uid="{00000000-0005-0000-0000-0000E1020000}"/>
    <cellStyle name="Bold/Border 2 3 2 2 2 3 3" xfId="4279" xr:uid="{00000000-0005-0000-0000-0000E2020000}"/>
    <cellStyle name="Bold/Border 2 3 2 2 2 3 3 2" xfId="5034" xr:uid="{00000000-0005-0000-0000-0000E3020000}"/>
    <cellStyle name="Bold/Border 2 3 2 2 2 3 4" xfId="5197" xr:uid="{00000000-0005-0000-0000-0000E4020000}"/>
    <cellStyle name="Bold/Border 2 3 2 2 2 4" xfId="4253" xr:uid="{00000000-0005-0000-0000-0000E5020000}"/>
    <cellStyle name="Bold/Border 2 3 2 2 2 4 2" xfId="5043" xr:uid="{00000000-0005-0000-0000-0000E6020000}"/>
    <cellStyle name="Bold/Border 2 3 2 2 2 5" xfId="5194" xr:uid="{00000000-0005-0000-0000-0000E7020000}"/>
    <cellStyle name="Bold/Border 2 3 2 2 2_Plan2" xfId="2660" xr:uid="{00000000-0005-0000-0000-0000E8020000}"/>
    <cellStyle name="Bold/Border 2 3 2 2 3" xfId="2661" xr:uid="{00000000-0005-0000-0000-0000E9020000}"/>
    <cellStyle name="Bold/Border 2 3 2 2 3 2" xfId="4282" xr:uid="{00000000-0005-0000-0000-0000EA020000}"/>
    <cellStyle name="Bold/Border 2 3 2 2 3 2 2" xfId="5033" xr:uid="{00000000-0005-0000-0000-0000EB020000}"/>
    <cellStyle name="Bold/Border 2 3 2 2 3 3" xfId="4281" xr:uid="{00000000-0005-0000-0000-0000EC020000}"/>
    <cellStyle name="Bold/Border 2 3 2 2 3 3 2" xfId="5120" xr:uid="{00000000-0005-0000-0000-0000ED020000}"/>
    <cellStyle name="Bold/Border 2 3 2 2 3 4" xfId="5198" xr:uid="{00000000-0005-0000-0000-0000EE020000}"/>
    <cellStyle name="Bold/Border 2 3 2 2 4" xfId="4249" xr:uid="{00000000-0005-0000-0000-0000EF020000}"/>
    <cellStyle name="Bold/Border 2 3 2 2 4 2" xfId="5138" xr:uid="{00000000-0005-0000-0000-0000F0020000}"/>
    <cellStyle name="Bold/Border 2 3 2 2 5" xfId="5193" xr:uid="{00000000-0005-0000-0000-0000F1020000}"/>
    <cellStyle name="Bold/Border 2 3 2 3" xfId="2662" xr:uid="{00000000-0005-0000-0000-0000F2020000}"/>
    <cellStyle name="Bold/Border 2 3 2 3 2" xfId="4284" xr:uid="{00000000-0005-0000-0000-0000F3020000}"/>
    <cellStyle name="Bold/Border 2 3 2 3 2 2" xfId="5117" xr:uid="{00000000-0005-0000-0000-0000F4020000}"/>
    <cellStyle name="Bold/Border 2 3 2 3 3" xfId="4283" xr:uid="{00000000-0005-0000-0000-0000F5020000}"/>
    <cellStyle name="Bold/Border 2 3 2 3 3 2" xfId="5032" xr:uid="{00000000-0005-0000-0000-0000F6020000}"/>
    <cellStyle name="Bold/Border 2 3 2 3 4" xfId="5199" xr:uid="{00000000-0005-0000-0000-0000F7020000}"/>
    <cellStyle name="Bold/Border 2 3 2 4" xfId="4241" xr:uid="{00000000-0005-0000-0000-0000F8020000}"/>
    <cellStyle name="Bold/Border 2 3 2 4 2" xfId="5141" xr:uid="{00000000-0005-0000-0000-0000F9020000}"/>
    <cellStyle name="Bold/Border 2 3 2 5" xfId="5192" xr:uid="{00000000-0005-0000-0000-0000FA020000}"/>
    <cellStyle name="Bold/Border 2 3 2_Plan2" xfId="2663" xr:uid="{00000000-0005-0000-0000-0000FB020000}"/>
    <cellStyle name="Bold/Border 2 3 3" xfId="2664" xr:uid="{00000000-0005-0000-0000-0000FC020000}"/>
    <cellStyle name="Bold/Border 2 3 3 2" xfId="4286" xr:uid="{00000000-0005-0000-0000-0000FD020000}"/>
    <cellStyle name="Bold/Border 2 3 3 2 2" xfId="5115" xr:uid="{00000000-0005-0000-0000-0000FE020000}"/>
    <cellStyle name="Bold/Border 2 3 3 3" xfId="4285" xr:uid="{00000000-0005-0000-0000-0000FF020000}"/>
    <cellStyle name="Bold/Border 2 3 3 3 2" xfId="5031" xr:uid="{00000000-0005-0000-0000-000000030000}"/>
    <cellStyle name="Bold/Border 2 3 3 4" xfId="5200" xr:uid="{00000000-0005-0000-0000-000001030000}"/>
    <cellStyle name="Bold/Border 2 3 4" xfId="4239" xr:uid="{00000000-0005-0000-0000-000002030000}"/>
    <cellStyle name="Bold/Border 2 3 4 2" xfId="5049" xr:uid="{00000000-0005-0000-0000-000003030000}"/>
    <cellStyle name="Bold/Border 2 3 5" xfId="5191" xr:uid="{00000000-0005-0000-0000-000004030000}"/>
    <cellStyle name="Bold/Border 2 4" xfId="2665" xr:uid="{00000000-0005-0000-0000-000005030000}"/>
    <cellStyle name="Bold/Border 2 4 2" xfId="2666" xr:uid="{00000000-0005-0000-0000-000006030000}"/>
    <cellStyle name="Bold/Border 2 4 2 2" xfId="4288" xr:uid="{00000000-0005-0000-0000-000007030000}"/>
    <cellStyle name="Bold/Border 2 4 2 2 2" xfId="5030" xr:uid="{00000000-0005-0000-0000-000008030000}"/>
    <cellStyle name="Bold/Border 2 4 2 3" xfId="4287" xr:uid="{00000000-0005-0000-0000-000009030000}"/>
    <cellStyle name="Bold/Border 2 4 2 3 2" xfId="5116" xr:uid="{00000000-0005-0000-0000-00000A030000}"/>
    <cellStyle name="Bold/Border 2 4 2 4" xfId="5202" xr:uid="{00000000-0005-0000-0000-00000B030000}"/>
    <cellStyle name="Bold/Border 2 4 3" xfId="4258" xr:uid="{00000000-0005-0000-0000-00000C030000}"/>
    <cellStyle name="Bold/Border 2 4 3 2" xfId="5133" xr:uid="{00000000-0005-0000-0000-00000D030000}"/>
    <cellStyle name="Bold/Border 2 4 4" xfId="5201" xr:uid="{00000000-0005-0000-0000-00000E030000}"/>
    <cellStyle name="Bold/Border 2 5" xfId="2667" xr:uid="{00000000-0005-0000-0000-00000F030000}"/>
    <cellStyle name="Bold/Border 2 5 2" xfId="5203" xr:uid="{00000000-0005-0000-0000-000010030000}"/>
    <cellStyle name="Bold/Border 2 5 3" xfId="5004" xr:uid="{00000000-0005-0000-0000-000011030000}"/>
    <cellStyle name="Bold/Border 2 5 3 2" xfId="5243" xr:uid="{00000000-0005-0000-0000-000012030000}"/>
    <cellStyle name="Bold/Border 2 6" xfId="2668" xr:uid="{00000000-0005-0000-0000-000013030000}"/>
    <cellStyle name="Bold/Border 2 6 2" xfId="5204" xr:uid="{00000000-0005-0000-0000-000014030000}"/>
    <cellStyle name="Bold/Border 2 6 3" xfId="5005" xr:uid="{00000000-0005-0000-0000-000015030000}"/>
    <cellStyle name="Bold/Border 2 6 3 2" xfId="5244" xr:uid="{00000000-0005-0000-0000-000016030000}"/>
    <cellStyle name="Bold/Border 2 7" xfId="5178" xr:uid="{00000000-0005-0000-0000-000017030000}"/>
    <cellStyle name="Bold/Border 2 8" xfId="2637" xr:uid="{00000000-0005-0000-0000-000018030000}"/>
    <cellStyle name="Bold/Border 2_Plan2" xfId="2669" xr:uid="{00000000-0005-0000-0000-000019030000}"/>
    <cellStyle name="Bold/Border 3" xfId="2670" xr:uid="{00000000-0005-0000-0000-00001A030000}"/>
    <cellStyle name="Bold/Border 3 2" xfId="2671" xr:uid="{00000000-0005-0000-0000-00001B030000}"/>
    <cellStyle name="Bold/Border 3 2 2" xfId="2672" xr:uid="{00000000-0005-0000-0000-00001C030000}"/>
    <cellStyle name="Bold/Border 3 2 2 2" xfId="2673" xr:uid="{00000000-0005-0000-0000-00001D030000}"/>
    <cellStyle name="Bold/Border 3 2 2 2 2" xfId="2674" xr:uid="{00000000-0005-0000-0000-00001E030000}"/>
    <cellStyle name="Bold/Border 3 2 2 2 2 2" xfId="2675" xr:uid="{00000000-0005-0000-0000-00001F030000}"/>
    <cellStyle name="Bold/Border 3 2 2 2 2 2 2" xfId="2676" xr:uid="{00000000-0005-0000-0000-000020030000}"/>
    <cellStyle name="Bold/Border 3 2 2 2 2 2 2 2" xfId="4290" xr:uid="{00000000-0005-0000-0000-000021030000}"/>
    <cellStyle name="Bold/Border 3 2 2 2 2 2 2 2 2" xfId="5114" xr:uid="{00000000-0005-0000-0000-000022030000}"/>
    <cellStyle name="Bold/Border 3 2 2 2 2 2 2 3" xfId="4289" xr:uid="{00000000-0005-0000-0000-000023030000}"/>
    <cellStyle name="Bold/Border 3 2 2 2 2 2 2 3 2" xfId="5113" xr:uid="{00000000-0005-0000-0000-000024030000}"/>
    <cellStyle name="Bold/Border 3 2 2 2 2 2 2 4" xfId="5211" xr:uid="{00000000-0005-0000-0000-000025030000}"/>
    <cellStyle name="Bold/Border 3 2 2 2 2 2 3" xfId="4259" xr:uid="{00000000-0005-0000-0000-000026030000}"/>
    <cellStyle name="Bold/Border 3 2 2 2 2 2 3 2" xfId="5041" xr:uid="{00000000-0005-0000-0000-000027030000}"/>
    <cellStyle name="Bold/Border 3 2 2 2 2 2 4" xfId="5210" xr:uid="{00000000-0005-0000-0000-000028030000}"/>
    <cellStyle name="Bold/Border 3 2 2 2 2 3" xfId="2677" xr:uid="{00000000-0005-0000-0000-000029030000}"/>
    <cellStyle name="Bold/Border 3 2 2 2 2 3 2" xfId="4292" xr:uid="{00000000-0005-0000-0000-00002A030000}"/>
    <cellStyle name="Bold/Border 3 2 2 2 2 3 2 2" xfId="5111" xr:uid="{00000000-0005-0000-0000-00002B030000}"/>
    <cellStyle name="Bold/Border 3 2 2 2 2 3 3" xfId="4291" xr:uid="{00000000-0005-0000-0000-00002C030000}"/>
    <cellStyle name="Bold/Border 3 2 2 2 2 3 3 2" xfId="5029" xr:uid="{00000000-0005-0000-0000-00002D030000}"/>
    <cellStyle name="Bold/Border 3 2 2 2 2 3 4" xfId="5212" xr:uid="{00000000-0005-0000-0000-00002E030000}"/>
    <cellStyle name="Bold/Border 3 2 2 2 2 4" xfId="4254" xr:uid="{00000000-0005-0000-0000-00002F030000}"/>
    <cellStyle name="Bold/Border 3 2 2 2 2 4 2" xfId="5134" xr:uid="{00000000-0005-0000-0000-000030030000}"/>
    <cellStyle name="Bold/Border 3 2 2 2 2 5" xfId="5209" xr:uid="{00000000-0005-0000-0000-000031030000}"/>
    <cellStyle name="Bold/Border 3 2 2 2 2_Plan2" xfId="2678" xr:uid="{00000000-0005-0000-0000-000032030000}"/>
    <cellStyle name="Bold/Border 3 2 2 2 3" xfId="2679" xr:uid="{00000000-0005-0000-0000-000033030000}"/>
    <cellStyle name="Bold/Border 3 2 2 2 3 2" xfId="4294" xr:uid="{00000000-0005-0000-0000-000034030000}"/>
    <cellStyle name="Bold/Border 3 2 2 2 3 2 2" xfId="5028" xr:uid="{00000000-0005-0000-0000-000035030000}"/>
    <cellStyle name="Bold/Border 3 2 2 2 3 3" xfId="4293" xr:uid="{00000000-0005-0000-0000-000036030000}"/>
    <cellStyle name="Bold/Border 3 2 2 2 3 3 2" xfId="5112" xr:uid="{00000000-0005-0000-0000-000037030000}"/>
    <cellStyle name="Bold/Border 3 2 2 2 3 4" xfId="5213" xr:uid="{00000000-0005-0000-0000-000038030000}"/>
    <cellStyle name="Bold/Border 3 2 2 2 4" xfId="4248" xr:uid="{00000000-0005-0000-0000-000039030000}"/>
    <cellStyle name="Bold/Border 3 2 2 2 4 2" xfId="5131" xr:uid="{00000000-0005-0000-0000-00003A030000}"/>
    <cellStyle name="Bold/Border 3 2 2 2 5" xfId="5208" xr:uid="{00000000-0005-0000-0000-00003B030000}"/>
    <cellStyle name="Bold/Border 3 2 2 3" xfId="2680" xr:uid="{00000000-0005-0000-0000-00003C030000}"/>
    <cellStyle name="Bold/Border 3 2 2 3 2" xfId="4296" xr:uid="{00000000-0005-0000-0000-00003D030000}"/>
    <cellStyle name="Bold/Border 3 2 2 3 2 2" xfId="5110" xr:uid="{00000000-0005-0000-0000-00003E030000}"/>
    <cellStyle name="Bold/Border 3 2 2 3 3" xfId="4295" xr:uid="{00000000-0005-0000-0000-00003F030000}"/>
    <cellStyle name="Bold/Border 3 2 2 3 3 2" xfId="5027" xr:uid="{00000000-0005-0000-0000-000040030000}"/>
    <cellStyle name="Bold/Border 3 2 2 3 4" xfId="5214" xr:uid="{00000000-0005-0000-0000-000041030000}"/>
    <cellStyle name="Bold/Border 3 2 2 4" xfId="4245" xr:uid="{00000000-0005-0000-0000-000042030000}"/>
    <cellStyle name="Bold/Border 3 2 2 4 2" xfId="5103" xr:uid="{00000000-0005-0000-0000-000043030000}"/>
    <cellStyle name="Bold/Border 3 2 2 5" xfId="5207" xr:uid="{00000000-0005-0000-0000-000044030000}"/>
    <cellStyle name="Bold/Border 3 2 2_Plan2" xfId="2681" xr:uid="{00000000-0005-0000-0000-000045030000}"/>
    <cellStyle name="Bold/Border 3 2 3" xfId="2682" xr:uid="{00000000-0005-0000-0000-000046030000}"/>
    <cellStyle name="Bold/Border 3 2 3 2" xfId="4298" xr:uid="{00000000-0005-0000-0000-000047030000}"/>
    <cellStyle name="Bold/Border 3 2 3 2 2" xfId="5108" xr:uid="{00000000-0005-0000-0000-000048030000}"/>
    <cellStyle name="Bold/Border 3 2 3 3" xfId="4297" xr:uid="{00000000-0005-0000-0000-000049030000}"/>
    <cellStyle name="Bold/Border 3 2 3 3 2" xfId="5026" xr:uid="{00000000-0005-0000-0000-00004A030000}"/>
    <cellStyle name="Bold/Border 3 2 3 4" xfId="5215" xr:uid="{00000000-0005-0000-0000-00004B030000}"/>
    <cellStyle name="Bold/Border 3 2 4" xfId="4237" xr:uid="{00000000-0005-0000-0000-00004C030000}"/>
    <cellStyle name="Bold/Border 3 2 4 2" xfId="5142" xr:uid="{00000000-0005-0000-0000-00004D030000}"/>
    <cellStyle name="Bold/Border 3 2 5" xfId="5206" xr:uid="{00000000-0005-0000-0000-00004E030000}"/>
    <cellStyle name="Bold/Border 3 3" xfId="2683" xr:uid="{00000000-0005-0000-0000-00004F030000}"/>
    <cellStyle name="Bold/Border 3 3 2" xfId="2684" xr:uid="{00000000-0005-0000-0000-000050030000}"/>
    <cellStyle name="Bold/Border 3 3 2 2" xfId="2685" xr:uid="{00000000-0005-0000-0000-000051030000}"/>
    <cellStyle name="Bold/Border 3 3 2 2 2" xfId="2686" xr:uid="{00000000-0005-0000-0000-000052030000}"/>
    <cellStyle name="Bold/Border 3 3 2 2 2 2" xfId="2687" xr:uid="{00000000-0005-0000-0000-000053030000}"/>
    <cellStyle name="Bold/Border 3 3 2 2 2 2 2" xfId="4300" xr:uid="{00000000-0005-0000-0000-000054030000}"/>
    <cellStyle name="Bold/Border 3 3 2 2 2 2 2 2" xfId="5025" xr:uid="{00000000-0005-0000-0000-000055030000}"/>
    <cellStyle name="Bold/Border 3 3 2 2 2 2 3" xfId="4299" xr:uid="{00000000-0005-0000-0000-000056030000}"/>
    <cellStyle name="Bold/Border 3 3 2 2 2 2 3 2" xfId="5109" xr:uid="{00000000-0005-0000-0000-000057030000}"/>
    <cellStyle name="Bold/Border 3 3 2 2 2 2 4" xfId="5220" xr:uid="{00000000-0005-0000-0000-000058030000}"/>
    <cellStyle name="Bold/Border 3 3 2 2 2 3" xfId="4260" xr:uid="{00000000-0005-0000-0000-000059030000}"/>
    <cellStyle name="Bold/Border 3 3 2 2 2 3 2" xfId="5040" xr:uid="{00000000-0005-0000-0000-00005A030000}"/>
    <cellStyle name="Bold/Border 3 3 2 2 2 4" xfId="5219" xr:uid="{00000000-0005-0000-0000-00005B030000}"/>
    <cellStyle name="Bold/Border 3 3 2 2 3" xfId="2688" xr:uid="{00000000-0005-0000-0000-00005C030000}"/>
    <cellStyle name="Bold/Border 3 3 2 2 3 2" xfId="4302" xr:uid="{00000000-0005-0000-0000-00005D030000}"/>
    <cellStyle name="Bold/Border 3 3 2 2 3 2 2" xfId="5107" xr:uid="{00000000-0005-0000-0000-00005E030000}"/>
    <cellStyle name="Bold/Border 3 3 2 2 3 3" xfId="4301" xr:uid="{00000000-0005-0000-0000-00005F030000}"/>
    <cellStyle name="Bold/Border 3 3 2 2 3 3 2" xfId="5106" xr:uid="{00000000-0005-0000-0000-000060030000}"/>
    <cellStyle name="Bold/Border 3 3 2 2 3 4" xfId="5221" xr:uid="{00000000-0005-0000-0000-000061030000}"/>
    <cellStyle name="Bold/Border 3 3 2 2 4" xfId="4251" xr:uid="{00000000-0005-0000-0000-000062030000}"/>
    <cellStyle name="Bold/Border 3 3 2 2 4 2" xfId="5136" xr:uid="{00000000-0005-0000-0000-000063030000}"/>
    <cellStyle name="Bold/Border 3 3 2 2 5" xfId="5218" xr:uid="{00000000-0005-0000-0000-000064030000}"/>
    <cellStyle name="Bold/Border 3 3 2 2_Plan2" xfId="2689" xr:uid="{00000000-0005-0000-0000-000065030000}"/>
    <cellStyle name="Bold/Border 3 3 2 3" xfId="2690" xr:uid="{00000000-0005-0000-0000-000066030000}"/>
    <cellStyle name="Bold/Border 3 3 2 3 2" xfId="4304" xr:uid="{00000000-0005-0000-0000-000067030000}"/>
    <cellStyle name="Bold/Border 3 3 2 3 2 2" xfId="5104" xr:uid="{00000000-0005-0000-0000-000068030000}"/>
    <cellStyle name="Bold/Border 3 3 2 3 3" xfId="4303" xr:uid="{00000000-0005-0000-0000-000069030000}"/>
    <cellStyle name="Bold/Border 3 3 2 3 3 2" xfId="5024" xr:uid="{00000000-0005-0000-0000-00006A030000}"/>
    <cellStyle name="Bold/Border 3 3 2 3 4" xfId="5222" xr:uid="{00000000-0005-0000-0000-00006B030000}"/>
    <cellStyle name="Bold/Border 3 3 2 4" xfId="4240" xr:uid="{00000000-0005-0000-0000-00006C030000}"/>
    <cellStyle name="Bold/Border 3 3 2 4 2" xfId="5140" xr:uid="{00000000-0005-0000-0000-00006D030000}"/>
    <cellStyle name="Bold/Border 3 3 2 5" xfId="5217" xr:uid="{00000000-0005-0000-0000-00006E030000}"/>
    <cellStyle name="Bold/Border 3 3 3" xfId="2691" xr:uid="{00000000-0005-0000-0000-00006F030000}"/>
    <cellStyle name="Bold/Border 3 3 3 2" xfId="4306" xr:uid="{00000000-0005-0000-0000-000070030000}"/>
    <cellStyle name="Bold/Border 3 3 3 2 2" xfId="5023" xr:uid="{00000000-0005-0000-0000-000071030000}"/>
    <cellStyle name="Bold/Border 3 3 3 3" xfId="4305" xr:uid="{00000000-0005-0000-0000-000072030000}"/>
    <cellStyle name="Bold/Border 3 3 3 3 2" xfId="5105" xr:uid="{00000000-0005-0000-0000-000073030000}"/>
    <cellStyle name="Bold/Border 3 3 3 4" xfId="5223" xr:uid="{00000000-0005-0000-0000-000074030000}"/>
    <cellStyle name="Bold/Border 3 3 4" xfId="4238" xr:uid="{00000000-0005-0000-0000-000075030000}"/>
    <cellStyle name="Bold/Border 3 3 4 2" xfId="5143" xr:uid="{00000000-0005-0000-0000-000076030000}"/>
    <cellStyle name="Bold/Border 3 3 5" xfId="5216" xr:uid="{00000000-0005-0000-0000-000077030000}"/>
    <cellStyle name="Bold/Border 3 3_Plan2" xfId="2692" xr:uid="{00000000-0005-0000-0000-000078030000}"/>
    <cellStyle name="Bold/Border 3 4" xfId="2693" xr:uid="{00000000-0005-0000-0000-000079030000}"/>
    <cellStyle name="Bold/Border 3 4 2" xfId="2694" xr:uid="{00000000-0005-0000-0000-00007A030000}"/>
    <cellStyle name="Bold/Border 3 4 2 2" xfId="4308" xr:uid="{00000000-0005-0000-0000-00007B030000}"/>
    <cellStyle name="Bold/Border 3 4 2 2 2" xfId="5021" xr:uid="{00000000-0005-0000-0000-00007C030000}"/>
    <cellStyle name="Bold/Border 3 4 2 3" xfId="4307" xr:uid="{00000000-0005-0000-0000-00007D030000}"/>
    <cellStyle name="Bold/Border 3 4 2 3 2" xfId="5022" xr:uid="{00000000-0005-0000-0000-00007E030000}"/>
    <cellStyle name="Bold/Border 3 4 2 4" xfId="5225" xr:uid="{00000000-0005-0000-0000-00007F030000}"/>
    <cellStyle name="Bold/Border 3 4 3" xfId="4261" xr:uid="{00000000-0005-0000-0000-000080030000}"/>
    <cellStyle name="Bold/Border 3 4 3 2" xfId="5124" xr:uid="{00000000-0005-0000-0000-000081030000}"/>
    <cellStyle name="Bold/Border 3 4 4" xfId="5224" xr:uid="{00000000-0005-0000-0000-000082030000}"/>
    <cellStyle name="Bold/Border 3 5" xfId="5205" xr:uid="{00000000-0005-0000-0000-000083030000}"/>
    <cellStyle name="Bold/Border 3_Plan2" xfId="2695" xr:uid="{00000000-0005-0000-0000-000084030000}"/>
    <cellStyle name="Bold/Border 4" xfId="2696" xr:uid="{00000000-0005-0000-0000-000085030000}"/>
    <cellStyle name="Bold/Border 4 2" xfId="2697" xr:uid="{00000000-0005-0000-0000-000086030000}"/>
    <cellStyle name="Bold/Border 4 2 2" xfId="2698" xr:uid="{00000000-0005-0000-0000-000087030000}"/>
    <cellStyle name="Bold/Border 4 2 2 2" xfId="2699" xr:uid="{00000000-0005-0000-0000-000088030000}"/>
    <cellStyle name="Bold/Border 4 2 2 2 2" xfId="2700" xr:uid="{00000000-0005-0000-0000-000089030000}"/>
    <cellStyle name="Bold/Border 4 2 2 2 2 2" xfId="2701" xr:uid="{00000000-0005-0000-0000-00008A030000}"/>
    <cellStyle name="Bold/Border 4 2 2 2 2 2 2" xfId="2702" xr:uid="{00000000-0005-0000-0000-00008B030000}"/>
    <cellStyle name="Bold/Border 4 2 2 2 2 2 2 2" xfId="4310" xr:uid="{00000000-0005-0000-0000-00008C030000}"/>
    <cellStyle name="Bold/Border 4 2 2 2 2 2 2 2 2" xfId="5019" xr:uid="{00000000-0005-0000-0000-00008D030000}"/>
    <cellStyle name="Bold/Border 4 2 2 2 2 2 2 3" xfId="4309" xr:uid="{00000000-0005-0000-0000-00008E030000}"/>
    <cellStyle name="Bold/Border 4 2 2 2 2 2 2 3 2" xfId="5020" xr:uid="{00000000-0005-0000-0000-00008F030000}"/>
    <cellStyle name="Bold/Border 4 2 2 2 2 2 2 4" xfId="5232" xr:uid="{00000000-0005-0000-0000-000090030000}"/>
    <cellStyle name="Bold/Border 4 2 2 2 2 2 3" xfId="4262" xr:uid="{00000000-0005-0000-0000-000091030000}"/>
    <cellStyle name="Bold/Border 4 2 2 2 2 2 3 2" xfId="5130" xr:uid="{00000000-0005-0000-0000-000092030000}"/>
    <cellStyle name="Bold/Border 4 2 2 2 2 2 4" xfId="5231" xr:uid="{00000000-0005-0000-0000-000093030000}"/>
    <cellStyle name="Bold/Border 4 2 2 2 2 3" xfId="2703" xr:uid="{00000000-0005-0000-0000-000094030000}"/>
    <cellStyle name="Bold/Border 4 2 2 2 2 3 2" xfId="4312" xr:uid="{00000000-0005-0000-0000-000095030000}"/>
    <cellStyle name="Bold/Border 4 2 2 2 2 3 2 2" xfId="5017" xr:uid="{00000000-0005-0000-0000-000096030000}"/>
    <cellStyle name="Bold/Border 4 2 2 2 2 3 3" xfId="4311" xr:uid="{00000000-0005-0000-0000-000097030000}"/>
    <cellStyle name="Bold/Border 4 2 2 2 2 3 3 2" xfId="5018" xr:uid="{00000000-0005-0000-0000-000098030000}"/>
    <cellStyle name="Bold/Border 4 2 2 2 2 3 4" xfId="5233" xr:uid="{00000000-0005-0000-0000-000099030000}"/>
    <cellStyle name="Bold/Border 4 2 2 2 2 4" xfId="4255" xr:uid="{00000000-0005-0000-0000-00009A030000}"/>
    <cellStyle name="Bold/Border 4 2 2 2 2 4 2" xfId="5135" xr:uid="{00000000-0005-0000-0000-00009B030000}"/>
    <cellStyle name="Bold/Border 4 2 2 2 2 5" xfId="5230" xr:uid="{00000000-0005-0000-0000-00009C030000}"/>
    <cellStyle name="Bold/Border 4 2 2 2 2_Plan2" xfId="2704" xr:uid="{00000000-0005-0000-0000-00009D030000}"/>
    <cellStyle name="Bold/Border 4 2 2 2 3" xfId="2705" xr:uid="{00000000-0005-0000-0000-00009E030000}"/>
    <cellStyle name="Bold/Border 4 2 2 2 3 2" xfId="4314" xr:uid="{00000000-0005-0000-0000-00009F030000}"/>
    <cellStyle name="Bold/Border 4 2 2 2 3 2 2" xfId="5015" xr:uid="{00000000-0005-0000-0000-0000A0030000}"/>
    <cellStyle name="Bold/Border 4 2 2 2 3 3" xfId="4313" xr:uid="{00000000-0005-0000-0000-0000A1030000}"/>
    <cellStyle name="Bold/Border 4 2 2 2 3 3 2" xfId="5016" xr:uid="{00000000-0005-0000-0000-0000A2030000}"/>
    <cellStyle name="Bold/Border 4 2 2 2 3 4" xfId="5234" xr:uid="{00000000-0005-0000-0000-0000A3030000}"/>
    <cellStyle name="Bold/Border 4 2 2 2 4" xfId="4247" xr:uid="{00000000-0005-0000-0000-0000A4030000}"/>
    <cellStyle name="Bold/Border 4 2 2 2 4 2" xfId="5045" xr:uid="{00000000-0005-0000-0000-0000A5030000}"/>
    <cellStyle name="Bold/Border 4 2 2 2 5" xfId="5229" xr:uid="{00000000-0005-0000-0000-0000A6030000}"/>
    <cellStyle name="Bold/Border 4 2 2 3" xfId="2706" xr:uid="{00000000-0005-0000-0000-0000A7030000}"/>
    <cellStyle name="Bold/Border 4 2 2 3 2" xfId="4316" xr:uid="{00000000-0005-0000-0000-0000A8030000}"/>
    <cellStyle name="Bold/Border 4 2 2 3 2 2" xfId="5013" xr:uid="{00000000-0005-0000-0000-0000A9030000}"/>
    <cellStyle name="Bold/Border 4 2 2 3 3" xfId="4315" xr:uid="{00000000-0005-0000-0000-0000AA030000}"/>
    <cellStyle name="Bold/Border 4 2 2 3 3 2" xfId="5014" xr:uid="{00000000-0005-0000-0000-0000AB030000}"/>
    <cellStyle name="Bold/Border 4 2 2 3 4" xfId="5235" xr:uid="{00000000-0005-0000-0000-0000AC030000}"/>
    <cellStyle name="Bold/Border 4 2 2 4" xfId="4244" xr:uid="{00000000-0005-0000-0000-0000AD030000}"/>
    <cellStyle name="Bold/Border 4 2 2 4 2" xfId="5046" xr:uid="{00000000-0005-0000-0000-0000AE030000}"/>
    <cellStyle name="Bold/Border 4 2 2 5" xfId="5228" xr:uid="{00000000-0005-0000-0000-0000AF030000}"/>
    <cellStyle name="Bold/Border 4 2 2_Plan2" xfId="2707" xr:uid="{00000000-0005-0000-0000-0000B0030000}"/>
    <cellStyle name="Bold/Border 4 2 3" xfId="2708" xr:uid="{00000000-0005-0000-0000-0000B1030000}"/>
    <cellStyle name="Bold/Border 4 2 3 2" xfId="4318" xr:uid="{00000000-0005-0000-0000-0000B2030000}"/>
    <cellStyle name="Bold/Border 4 2 3 2 2" xfId="5011" xr:uid="{00000000-0005-0000-0000-0000B3030000}"/>
    <cellStyle name="Bold/Border 4 2 3 3" xfId="4317" xr:uid="{00000000-0005-0000-0000-0000B4030000}"/>
    <cellStyle name="Bold/Border 4 2 3 3 2" xfId="5012" xr:uid="{00000000-0005-0000-0000-0000B5030000}"/>
    <cellStyle name="Bold/Border 4 2 3 4" xfId="5236" xr:uid="{00000000-0005-0000-0000-0000B6030000}"/>
    <cellStyle name="Bold/Border 4 2 4" xfId="4242" xr:uid="{00000000-0005-0000-0000-0000B7030000}"/>
    <cellStyle name="Bold/Border 4 2 4 2" xfId="5048" xr:uid="{00000000-0005-0000-0000-0000B8030000}"/>
    <cellStyle name="Bold/Border 4 2 5" xfId="5227" xr:uid="{00000000-0005-0000-0000-0000B9030000}"/>
    <cellStyle name="Bold/Border 4 3" xfId="2709" xr:uid="{00000000-0005-0000-0000-0000BA030000}"/>
    <cellStyle name="Bold/Border 4 3 2" xfId="4320" xr:uid="{00000000-0005-0000-0000-0000BB030000}"/>
    <cellStyle name="Bold/Border 4 3 2 2" xfId="5009" xr:uid="{00000000-0005-0000-0000-0000BC030000}"/>
    <cellStyle name="Bold/Border 4 3 3" xfId="4319" xr:uid="{00000000-0005-0000-0000-0000BD030000}"/>
    <cellStyle name="Bold/Border 4 3 3 2" xfId="5010" xr:uid="{00000000-0005-0000-0000-0000BE030000}"/>
    <cellStyle name="Bold/Border 4 3 4" xfId="5237" xr:uid="{00000000-0005-0000-0000-0000BF030000}"/>
    <cellStyle name="Bold/Border 4 4" xfId="4229" xr:uid="{00000000-0005-0000-0000-0000C0030000}"/>
    <cellStyle name="Bold/Border 4 4 2" xfId="5144" xr:uid="{00000000-0005-0000-0000-0000C1030000}"/>
    <cellStyle name="Bold/Border 4 5" xfId="5226" xr:uid="{00000000-0005-0000-0000-0000C2030000}"/>
    <cellStyle name="Bold/Border 4_Plan2" xfId="2710" xr:uid="{00000000-0005-0000-0000-0000C3030000}"/>
    <cellStyle name="Bold/Border 5" xfId="2711" xr:uid="{00000000-0005-0000-0000-0000C4030000}"/>
    <cellStyle name="Bold/Border 5 2" xfId="4321" xr:uid="{00000000-0005-0000-0000-0000C5030000}"/>
    <cellStyle name="Bold/Border 5 2 2" xfId="5008" xr:uid="{00000000-0005-0000-0000-0000C6030000}"/>
    <cellStyle name="Bold/Border 5 3" xfId="5238" xr:uid="{00000000-0005-0000-0000-0000C7030000}"/>
    <cellStyle name="Bold/Border 6" xfId="2712" xr:uid="{00000000-0005-0000-0000-0000C8030000}"/>
    <cellStyle name="Bold/Border 6 2" xfId="4323" xr:uid="{00000000-0005-0000-0000-0000C9030000}"/>
    <cellStyle name="Bold/Border 6 2 2" xfId="5006" xr:uid="{00000000-0005-0000-0000-0000CA030000}"/>
    <cellStyle name="Bold/Border 6 3" xfId="4322" xr:uid="{00000000-0005-0000-0000-0000CB030000}"/>
    <cellStyle name="Bold/Border 6 3 2" xfId="5007" xr:uid="{00000000-0005-0000-0000-0000CC030000}"/>
    <cellStyle name="Bold/Border 6 4" xfId="5239" xr:uid="{00000000-0005-0000-0000-0000CD030000}"/>
    <cellStyle name="Bold/Border 7" xfId="4225" xr:uid="{00000000-0005-0000-0000-0000CE030000}"/>
    <cellStyle name="Bold/Border 7 2" xfId="5145" xr:uid="{00000000-0005-0000-0000-0000CF030000}"/>
    <cellStyle name="Bold/Border 8" xfId="5177" xr:uid="{00000000-0005-0000-0000-0000D0030000}"/>
    <cellStyle name="Bold/Border 9" xfId="2636" xr:uid="{00000000-0005-0000-0000-0000D1030000}"/>
    <cellStyle name="Bold/Border_Plan2" xfId="2713" xr:uid="{00000000-0005-0000-0000-0000D2030000}"/>
    <cellStyle name="Bol-Data" xfId="497" xr:uid="{00000000-0005-0000-0000-0000D3030000}"/>
    <cellStyle name="bolet" xfId="498" xr:uid="{00000000-0005-0000-0000-0000D4030000}"/>
    <cellStyle name="Bom" xfId="675" builtinId="26" customBuiltin="1"/>
    <cellStyle name="Bom 2" xfId="301" xr:uid="{00000000-0005-0000-0000-0000D6030000}"/>
    <cellStyle name="Bom 2 2" xfId="499" xr:uid="{00000000-0005-0000-0000-0000D7030000}"/>
    <cellStyle name="Bom 2 2 2" xfId="1917" xr:uid="{00000000-0005-0000-0000-0000D8030000}"/>
    <cellStyle name="Bom 2 2 3" xfId="2715" xr:uid="{00000000-0005-0000-0000-0000D9030000}"/>
    <cellStyle name="Bom 2 3" xfId="1738" xr:uid="{00000000-0005-0000-0000-0000DA030000}"/>
    <cellStyle name="Bom 2 3 2" xfId="2716" xr:uid="{00000000-0005-0000-0000-0000DB030000}"/>
    <cellStyle name="Bom 2 4" xfId="2717" xr:uid="{00000000-0005-0000-0000-0000DC030000}"/>
    <cellStyle name="Bom 2 5" xfId="2714" xr:uid="{00000000-0005-0000-0000-0000DD030000}"/>
    <cellStyle name="Bom 2_Plan2" xfId="2718" xr:uid="{00000000-0005-0000-0000-0000DE030000}"/>
    <cellStyle name="Bom 3" xfId="500" xr:uid="{00000000-0005-0000-0000-0000DF030000}"/>
    <cellStyle name="Bom 3 2" xfId="1918" xr:uid="{00000000-0005-0000-0000-0000E0030000}"/>
    <cellStyle name="Bom 3 3" xfId="2719" xr:uid="{00000000-0005-0000-0000-0000E1030000}"/>
    <cellStyle name="Bom 3_Income statement" xfId="1252" xr:uid="{00000000-0005-0000-0000-0000E2030000}"/>
    <cellStyle name="Bom 4" xfId="501" xr:uid="{00000000-0005-0000-0000-0000E3030000}"/>
    <cellStyle name="Bom 4 2" xfId="1919" xr:uid="{00000000-0005-0000-0000-0000E4030000}"/>
    <cellStyle name="Bom 4 3" xfId="2720" xr:uid="{00000000-0005-0000-0000-0000E5030000}"/>
    <cellStyle name="Bom 4_Income statement" xfId="1253" xr:uid="{00000000-0005-0000-0000-0000E6030000}"/>
    <cellStyle name="Bom 5" xfId="502" xr:uid="{00000000-0005-0000-0000-0000E7030000}"/>
    <cellStyle name="Bom 5 2" xfId="1920" xr:uid="{00000000-0005-0000-0000-0000E8030000}"/>
    <cellStyle name="Bom 5 3" xfId="2721" xr:uid="{00000000-0005-0000-0000-0000E9030000}"/>
    <cellStyle name="Bom 5_Income statement" xfId="1254" xr:uid="{00000000-0005-0000-0000-0000EA030000}"/>
    <cellStyle name="Bom 6" xfId="503" xr:uid="{00000000-0005-0000-0000-0000EB030000}"/>
    <cellStyle name="Bom 6 2" xfId="1921" xr:uid="{00000000-0005-0000-0000-0000EC030000}"/>
    <cellStyle name="Bom 6 3" xfId="2722" xr:uid="{00000000-0005-0000-0000-0000ED030000}"/>
    <cellStyle name="Bom 6_Income statement" xfId="1255" xr:uid="{00000000-0005-0000-0000-0000EE030000}"/>
    <cellStyle name="Bom 7" xfId="1516" xr:uid="{00000000-0005-0000-0000-0000EF030000}"/>
    <cellStyle name="Bom 7 2" xfId="5068" xr:uid="{00000000-0005-0000-0000-0000F0030000}"/>
    <cellStyle name="Bom 8" xfId="4188" xr:uid="{00000000-0005-0000-0000-0000F1030000}"/>
    <cellStyle name="Border" xfId="504" xr:uid="{00000000-0005-0000-0000-0000F2030000}"/>
    <cellStyle name="Border 2" xfId="2723" xr:uid="{00000000-0005-0000-0000-0000F3030000}"/>
    <cellStyle name="Border 2 2" xfId="2724" xr:uid="{00000000-0005-0000-0000-0000F4030000}"/>
    <cellStyle name="Border 2 2 2" xfId="4325" xr:uid="{00000000-0005-0000-0000-0000F5030000}"/>
    <cellStyle name="Border 2 2 3" xfId="4324" xr:uid="{00000000-0005-0000-0000-0000F6030000}"/>
    <cellStyle name="Border 2 3" xfId="2725" xr:uid="{00000000-0005-0000-0000-0000F7030000}"/>
    <cellStyle name="Border 2 3 2" xfId="4327" xr:uid="{00000000-0005-0000-0000-0000F8030000}"/>
    <cellStyle name="Border 2 3 3" xfId="4326" xr:uid="{00000000-0005-0000-0000-0000F9030000}"/>
    <cellStyle name="Border 2 4" xfId="4328" xr:uid="{00000000-0005-0000-0000-0000FA030000}"/>
    <cellStyle name="Border 2 5" xfId="4263" xr:uid="{00000000-0005-0000-0000-0000FB030000}"/>
    <cellStyle name="Border 3" xfId="2726" xr:uid="{00000000-0005-0000-0000-0000FC030000}"/>
    <cellStyle name="Border 3 2" xfId="2727" xr:uid="{00000000-0005-0000-0000-0000FD030000}"/>
    <cellStyle name="Border 3 2 2" xfId="4330" xr:uid="{00000000-0005-0000-0000-0000FE030000}"/>
    <cellStyle name="Border 3 2 3" xfId="4329" xr:uid="{00000000-0005-0000-0000-0000FF030000}"/>
    <cellStyle name="Border 3 3" xfId="2728" xr:uid="{00000000-0005-0000-0000-000000040000}"/>
    <cellStyle name="Border 3 3 2" xfId="4332" xr:uid="{00000000-0005-0000-0000-000001040000}"/>
    <cellStyle name="Border 3 3 3" xfId="4331" xr:uid="{00000000-0005-0000-0000-000002040000}"/>
    <cellStyle name="Border 3 4" xfId="4333" xr:uid="{00000000-0005-0000-0000-000003040000}"/>
    <cellStyle name="Border 3 5" xfId="4264" xr:uid="{00000000-0005-0000-0000-000004040000}"/>
    <cellStyle name="Border 3_Plan2" xfId="2729" xr:uid="{00000000-0005-0000-0000-000005040000}"/>
    <cellStyle name="Border 4" xfId="2730" xr:uid="{00000000-0005-0000-0000-000006040000}"/>
    <cellStyle name="Border 4 2" xfId="2731" xr:uid="{00000000-0005-0000-0000-000007040000}"/>
    <cellStyle name="Border 4 2 2" xfId="4336" xr:uid="{00000000-0005-0000-0000-000008040000}"/>
    <cellStyle name="Border 4 2 3" xfId="4335" xr:uid="{00000000-0005-0000-0000-000009040000}"/>
    <cellStyle name="Border 4 3" xfId="2732" xr:uid="{00000000-0005-0000-0000-00000A040000}"/>
    <cellStyle name="Border 4 3 2" xfId="4338" xr:uid="{00000000-0005-0000-0000-00000B040000}"/>
    <cellStyle name="Border 4 3 3" xfId="4337" xr:uid="{00000000-0005-0000-0000-00000C040000}"/>
    <cellStyle name="Border 4 4" xfId="4339" xr:uid="{00000000-0005-0000-0000-00000D040000}"/>
    <cellStyle name="Border 4 5" xfId="4334" xr:uid="{00000000-0005-0000-0000-00000E040000}"/>
    <cellStyle name="Border 5" xfId="2733" xr:uid="{00000000-0005-0000-0000-00000F040000}"/>
    <cellStyle name="Border 5 2" xfId="4341" xr:uid="{00000000-0005-0000-0000-000010040000}"/>
    <cellStyle name="Border 5 3" xfId="4340" xr:uid="{00000000-0005-0000-0000-000011040000}"/>
    <cellStyle name="Border 6" xfId="4342" xr:uid="{00000000-0005-0000-0000-000012040000}"/>
    <cellStyle name="Bullet" xfId="505" xr:uid="{00000000-0005-0000-0000-000013040000}"/>
    <cellStyle name="Bullet 2" xfId="1922" xr:uid="{00000000-0005-0000-0000-000014040000}"/>
    <cellStyle name="Bullet 3" xfId="2734" xr:uid="{00000000-0005-0000-0000-000015040000}"/>
    <cellStyle name="Cabeçalho 1" xfId="506" xr:uid="{00000000-0005-0000-0000-000016040000}"/>
    <cellStyle name="Cabeçalho 1 2" xfId="1923" xr:uid="{00000000-0005-0000-0000-000017040000}"/>
    <cellStyle name="Cabeçalho 1 3" xfId="2735" xr:uid="{00000000-0005-0000-0000-000018040000}"/>
    <cellStyle name="Cabeçalho 2" xfId="507" xr:uid="{00000000-0005-0000-0000-000019040000}"/>
    <cellStyle name="Cabeçalho 2 2" xfId="1924" xr:uid="{00000000-0005-0000-0000-00001A040000}"/>
    <cellStyle name="Cabeçalho 2 3" xfId="2736" xr:uid="{00000000-0005-0000-0000-00001B040000}"/>
    <cellStyle name="Calc Currency (0)" xfId="508" xr:uid="{00000000-0005-0000-0000-00001C040000}"/>
    <cellStyle name="Calc Currency (0) 2" xfId="1080" xr:uid="{00000000-0005-0000-0000-00001D040000}"/>
    <cellStyle name="Calc Currency (2)" xfId="509" xr:uid="{00000000-0005-0000-0000-00001E040000}"/>
    <cellStyle name="Calc Currency (2) 2" xfId="1925" xr:uid="{00000000-0005-0000-0000-00001F040000}"/>
    <cellStyle name="Calc Currency (2) 3" xfId="2737" xr:uid="{00000000-0005-0000-0000-000020040000}"/>
    <cellStyle name="Calc Percent (0)" xfId="510" xr:uid="{00000000-0005-0000-0000-000021040000}"/>
    <cellStyle name="Calc Percent (0) 2" xfId="1926" xr:uid="{00000000-0005-0000-0000-000022040000}"/>
    <cellStyle name="Calc Percent (0) 3" xfId="2738" xr:uid="{00000000-0005-0000-0000-000023040000}"/>
    <cellStyle name="Calc Percent (1)" xfId="511" xr:uid="{00000000-0005-0000-0000-000024040000}"/>
    <cellStyle name="Calc Percent (2)" xfId="512" xr:uid="{00000000-0005-0000-0000-000025040000}"/>
    <cellStyle name="Calc Units (0)" xfId="513" xr:uid="{00000000-0005-0000-0000-000026040000}"/>
    <cellStyle name="Calc Units (0) 2" xfId="1927" xr:uid="{00000000-0005-0000-0000-000027040000}"/>
    <cellStyle name="Calc Units (0) 3" xfId="2739" xr:uid="{00000000-0005-0000-0000-000028040000}"/>
    <cellStyle name="Calc Units (1)" xfId="514" xr:uid="{00000000-0005-0000-0000-000029040000}"/>
    <cellStyle name="Calc Units (1) 2" xfId="1928" xr:uid="{00000000-0005-0000-0000-00002A040000}"/>
    <cellStyle name="Calc Units (1) 3" xfId="2740" xr:uid="{00000000-0005-0000-0000-00002B040000}"/>
    <cellStyle name="Calc Units (2)" xfId="515" xr:uid="{00000000-0005-0000-0000-00002C040000}"/>
    <cellStyle name="Calc Units (2) 2" xfId="1929" xr:uid="{00000000-0005-0000-0000-00002D040000}"/>
    <cellStyle name="Calc Units (2) 3" xfId="2741" xr:uid="{00000000-0005-0000-0000-00002E040000}"/>
    <cellStyle name="Calculation" xfId="10" xr:uid="{00000000-0005-0000-0000-00002F040000}"/>
    <cellStyle name="Calculation 2" xfId="1930" xr:uid="{00000000-0005-0000-0000-000030040000}"/>
    <cellStyle name="Calculation 2 2" xfId="2744" xr:uid="{00000000-0005-0000-0000-000031040000}"/>
    <cellStyle name="Calculation 2 3" xfId="2745" xr:uid="{00000000-0005-0000-0000-000032040000}"/>
    <cellStyle name="Calculation 2 3 2" xfId="4343" xr:uid="{00000000-0005-0000-0000-000033040000}"/>
    <cellStyle name="Calculation 2 4" xfId="2746" xr:uid="{00000000-0005-0000-0000-000034040000}"/>
    <cellStyle name="Calculation 2 4 2" xfId="4344" xr:uid="{00000000-0005-0000-0000-000035040000}"/>
    <cellStyle name="Calculation 2 5" xfId="2747" xr:uid="{00000000-0005-0000-0000-000036040000}"/>
    <cellStyle name="Calculation 2 5 2" xfId="4345" xr:uid="{00000000-0005-0000-0000-000037040000}"/>
    <cellStyle name="Calculation 2 6" xfId="2748" xr:uid="{00000000-0005-0000-0000-000038040000}"/>
    <cellStyle name="Calculation 2 6 2" xfId="4346" xr:uid="{00000000-0005-0000-0000-000039040000}"/>
    <cellStyle name="Calculation 2 7" xfId="2743" xr:uid="{00000000-0005-0000-0000-00003A040000}"/>
    <cellStyle name="Calculation 3" xfId="2749" xr:uid="{00000000-0005-0000-0000-00003B040000}"/>
    <cellStyle name="Calculation 4" xfId="2750" xr:uid="{00000000-0005-0000-0000-00003C040000}"/>
    <cellStyle name="Calculation 4 2" xfId="4347" xr:uid="{00000000-0005-0000-0000-00003D040000}"/>
    <cellStyle name="Calculation 5" xfId="2751" xr:uid="{00000000-0005-0000-0000-00003E040000}"/>
    <cellStyle name="Calculation 5 2" xfId="4348" xr:uid="{00000000-0005-0000-0000-00003F040000}"/>
    <cellStyle name="Calculation 6" xfId="2752" xr:uid="{00000000-0005-0000-0000-000040040000}"/>
    <cellStyle name="Calculation 6 2" xfId="4349" xr:uid="{00000000-0005-0000-0000-000041040000}"/>
    <cellStyle name="Calculation 7" xfId="2753" xr:uid="{00000000-0005-0000-0000-000042040000}"/>
    <cellStyle name="Calculation 7 2" xfId="4350" xr:uid="{00000000-0005-0000-0000-000043040000}"/>
    <cellStyle name="Calculation 8" xfId="2742" xr:uid="{00000000-0005-0000-0000-000044040000}"/>
    <cellStyle name="Cálculo 2" xfId="302" xr:uid="{00000000-0005-0000-0000-000045040000}"/>
    <cellStyle name="Cálculo 2 10" xfId="2755" xr:uid="{00000000-0005-0000-0000-000046040000}"/>
    <cellStyle name="Cálculo 2 10 2" xfId="4351" xr:uid="{00000000-0005-0000-0000-000047040000}"/>
    <cellStyle name="Cálculo 2 11" xfId="2754" xr:uid="{00000000-0005-0000-0000-000048040000}"/>
    <cellStyle name="Cálculo 2 2" xfId="516" xr:uid="{00000000-0005-0000-0000-000049040000}"/>
    <cellStyle name="Cálculo 2 2 2" xfId="1931" xr:uid="{00000000-0005-0000-0000-00004A040000}"/>
    <cellStyle name="Cálculo 2 2 2 2" xfId="2758" xr:uid="{00000000-0005-0000-0000-00004B040000}"/>
    <cellStyle name="Cálculo 2 2 2 3" xfId="2759" xr:uid="{00000000-0005-0000-0000-00004C040000}"/>
    <cellStyle name="Cálculo 2 2 2 3 2" xfId="4352" xr:uid="{00000000-0005-0000-0000-00004D040000}"/>
    <cellStyle name="Cálculo 2 2 2 4" xfId="2760" xr:uid="{00000000-0005-0000-0000-00004E040000}"/>
    <cellStyle name="Cálculo 2 2 2 4 2" xfId="4353" xr:uid="{00000000-0005-0000-0000-00004F040000}"/>
    <cellStyle name="Cálculo 2 2 2 5" xfId="2761" xr:uid="{00000000-0005-0000-0000-000050040000}"/>
    <cellStyle name="Cálculo 2 2 2 5 2" xfId="4354" xr:uid="{00000000-0005-0000-0000-000051040000}"/>
    <cellStyle name="Cálculo 2 2 2 6" xfId="2762" xr:uid="{00000000-0005-0000-0000-000052040000}"/>
    <cellStyle name="Cálculo 2 2 2 6 2" xfId="4355" xr:uid="{00000000-0005-0000-0000-000053040000}"/>
    <cellStyle name="Cálculo 2 2 2 7" xfId="2757" xr:uid="{00000000-0005-0000-0000-000054040000}"/>
    <cellStyle name="Cálculo 2 2 3" xfId="2763" xr:uid="{00000000-0005-0000-0000-000055040000}"/>
    <cellStyle name="Cálculo 2 2 4" xfId="2764" xr:uid="{00000000-0005-0000-0000-000056040000}"/>
    <cellStyle name="Cálculo 2 2 4 2" xfId="4356" xr:uid="{00000000-0005-0000-0000-000057040000}"/>
    <cellStyle name="Cálculo 2 2 5" xfId="2765" xr:uid="{00000000-0005-0000-0000-000058040000}"/>
    <cellStyle name="Cálculo 2 2 5 2" xfId="4357" xr:uid="{00000000-0005-0000-0000-000059040000}"/>
    <cellStyle name="Cálculo 2 2 6" xfId="2766" xr:uid="{00000000-0005-0000-0000-00005A040000}"/>
    <cellStyle name="Cálculo 2 2 6 2" xfId="4358" xr:uid="{00000000-0005-0000-0000-00005B040000}"/>
    <cellStyle name="Cálculo 2 2 7" xfId="2767" xr:uid="{00000000-0005-0000-0000-00005C040000}"/>
    <cellStyle name="Cálculo 2 2 7 2" xfId="4359" xr:uid="{00000000-0005-0000-0000-00005D040000}"/>
    <cellStyle name="Cálculo 2 2 8" xfId="2756" xr:uid="{00000000-0005-0000-0000-00005E040000}"/>
    <cellStyle name="Cálculo 2 3" xfId="1739" xr:uid="{00000000-0005-0000-0000-00005F040000}"/>
    <cellStyle name="Cálculo 2 3 2" xfId="2768" xr:uid="{00000000-0005-0000-0000-000060040000}"/>
    <cellStyle name="Cálculo 2 4" xfId="2769" xr:uid="{00000000-0005-0000-0000-000061040000}"/>
    <cellStyle name="Cálculo 2 4 2" xfId="2770" xr:uid="{00000000-0005-0000-0000-000062040000}"/>
    <cellStyle name="Cálculo 2 4 3" xfId="4360" xr:uid="{00000000-0005-0000-0000-000063040000}"/>
    <cellStyle name="Cálculo 2 4_Plan2" xfId="2771" xr:uid="{00000000-0005-0000-0000-000064040000}"/>
    <cellStyle name="Cálculo 2 5" xfId="2772" xr:uid="{00000000-0005-0000-0000-000065040000}"/>
    <cellStyle name="Cálculo 2 6" xfId="2773" xr:uid="{00000000-0005-0000-0000-000066040000}"/>
    <cellStyle name="Cálculo 2 7" xfId="2774" xr:uid="{00000000-0005-0000-0000-000067040000}"/>
    <cellStyle name="Cálculo 2 7 2" xfId="4361" xr:uid="{00000000-0005-0000-0000-000068040000}"/>
    <cellStyle name="Cálculo 2 8" xfId="2775" xr:uid="{00000000-0005-0000-0000-000069040000}"/>
    <cellStyle name="Cálculo 2 8 2" xfId="4362" xr:uid="{00000000-0005-0000-0000-00006A040000}"/>
    <cellStyle name="Cálculo 2 9" xfId="2776" xr:uid="{00000000-0005-0000-0000-00006B040000}"/>
    <cellStyle name="Cálculo 2 9 2" xfId="4363" xr:uid="{00000000-0005-0000-0000-00006C040000}"/>
    <cellStyle name="Cálculo 2_Plan2" xfId="2777" xr:uid="{00000000-0005-0000-0000-00006D040000}"/>
    <cellStyle name="Cálculo 3" xfId="517" xr:uid="{00000000-0005-0000-0000-00006E040000}"/>
    <cellStyle name="Cálculo 3 2" xfId="1932" xr:uid="{00000000-0005-0000-0000-00006F040000}"/>
    <cellStyle name="Cálculo 3 3" xfId="2778" xr:uid="{00000000-0005-0000-0000-000070040000}"/>
    <cellStyle name="Cálculo 3_Income statement" xfId="1256" xr:uid="{00000000-0005-0000-0000-000071040000}"/>
    <cellStyle name="Cálculo 4" xfId="518" xr:uid="{00000000-0005-0000-0000-000072040000}"/>
    <cellStyle name="Cálculo 4 2" xfId="1933" xr:uid="{00000000-0005-0000-0000-000073040000}"/>
    <cellStyle name="Cálculo 4 3" xfId="2779" xr:uid="{00000000-0005-0000-0000-000074040000}"/>
    <cellStyle name="Cálculo 4_Income statement" xfId="1257" xr:uid="{00000000-0005-0000-0000-000075040000}"/>
    <cellStyle name="Cálculo 5" xfId="519" xr:uid="{00000000-0005-0000-0000-000076040000}"/>
    <cellStyle name="Cálculo 5 2" xfId="1934" xr:uid="{00000000-0005-0000-0000-000077040000}"/>
    <cellStyle name="Cálculo 5 3" xfId="2780" xr:uid="{00000000-0005-0000-0000-000078040000}"/>
    <cellStyle name="Cálculo 5_Income statement" xfId="1258" xr:uid="{00000000-0005-0000-0000-000079040000}"/>
    <cellStyle name="Cálculo 6" xfId="520" xr:uid="{00000000-0005-0000-0000-00007A040000}"/>
    <cellStyle name="Cálculo 6 2" xfId="1935" xr:uid="{00000000-0005-0000-0000-00007B040000}"/>
    <cellStyle name="Cálculo 6 3" xfId="2781" xr:uid="{00000000-0005-0000-0000-00007C040000}"/>
    <cellStyle name="Cálculo 6_Income statement" xfId="1259" xr:uid="{00000000-0005-0000-0000-00007D040000}"/>
    <cellStyle name="Cálculo 7" xfId="1521" xr:uid="{00000000-0005-0000-0000-00007E040000}"/>
    <cellStyle name="Cálculo 7 2" xfId="5073" xr:uid="{00000000-0005-0000-0000-00007F040000}"/>
    <cellStyle name="Cálculo 8" xfId="4193" xr:uid="{00000000-0005-0000-0000-000080040000}"/>
    <cellStyle name="Cancel" xfId="521" xr:uid="{00000000-0005-0000-0000-000081040000}"/>
    <cellStyle name="Cancel 2" xfId="1936" xr:uid="{00000000-0005-0000-0000-000082040000}"/>
    <cellStyle name="Cancel 3" xfId="2782" xr:uid="{00000000-0005-0000-0000-000083040000}"/>
    <cellStyle name="Célula de Verificação" xfId="532" builtinId="23" customBuiltin="1"/>
    <cellStyle name="Célula de Verificação 10" xfId="5410" xr:uid="{00000000-0005-0000-0000-000085040000}"/>
    <cellStyle name="Célula de Verificação 2" xfId="303" xr:uid="{00000000-0005-0000-0000-000086040000}"/>
    <cellStyle name="Célula de Verificação 2 10" xfId="5394" xr:uid="{00000000-0005-0000-0000-000087040000}"/>
    <cellStyle name="Célula de Verificação 2 2" xfId="522" xr:uid="{00000000-0005-0000-0000-000088040000}"/>
    <cellStyle name="Célula de Verificação 2 2 2" xfId="1937" xr:uid="{00000000-0005-0000-0000-000089040000}"/>
    <cellStyle name="Célula de Verificação 2 2 2 2" xfId="2785" xr:uid="{00000000-0005-0000-0000-00008A040000}"/>
    <cellStyle name="Célula de Verificação 2 2 3" xfId="2784" xr:uid="{00000000-0005-0000-0000-00008B040000}"/>
    <cellStyle name="Célula de Verificação 2 2_Plan2" xfId="2786" xr:uid="{00000000-0005-0000-0000-00008C040000}"/>
    <cellStyle name="Célula de Verificação 2 3" xfId="1740" xr:uid="{00000000-0005-0000-0000-00008D040000}"/>
    <cellStyle name="Célula de Verificação 2 3 2" xfId="2787" xr:uid="{00000000-0005-0000-0000-00008E040000}"/>
    <cellStyle name="Célula de Verificação 2 4" xfId="2788" xr:uid="{00000000-0005-0000-0000-00008F040000}"/>
    <cellStyle name="Célula de Verificação 2 5" xfId="2789" xr:uid="{00000000-0005-0000-0000-000090040000}"/>
    <cellStyle name="Célula de Verificação 2 6" xfId="2783" xr:uid="{00000000-0005-0000-0000-000091040000}"/>
    <cellStyle name="Célula de Verificação 2 7" xfId="5252" xr:uid="{00000000-0005-0000-0000-000092040000}"/>
    <cellStyle name="Célula de Verificação 2 8" xfId="5381" xr:uid="{00000000-0005-0000-0000-000093040000}"/>
    <cellStyle name="Célula de Verificação 2 9" xfId="5416" xr:uid="{00000000-0005-0000-0000-000094040000}"/>
    <cellStyle name="Célula de Verificação 2_Plan2" xfId="2790" xr:uid="{00000000-0005-0000-0000-000095040000}"/>
    <cellStyle name="Célula de Verificação 3" xfId="523" xr:uid="{00000000-0005-0000-0000-000096040000}"/>
    <cellStyle name="Célula de Verificação 3 2" xfId="1938" xr:uid="{00000000-0005-0000-0000-000097040000}"/>
    <cellStyle name="Célula de Verificação 3 3" xfId="2791" xr:uid="{00000000-0005-0000-0000-000098040000}"/>
    <cellStyle name="Célula de Verificação 3_Income statement" xfId="1260" xr:uid="{00000000-0005-0000-0000-000099040000}"/>
    <cellStyle name="Célula de Verificação 4" xfId="524" xr:uid="{00000000-0005-0000-0000-00009A040000}"/>
    <cellStyle name="Célula de Verificação 4 2" xfId="1939" xr:uid="{00000000-0005-0000-0000-00009B040000}"/>
    <cellStyle name="Célula de Verificação 4 3" xfId="2792" xr:uid="{00000000-0005-0000-0000-00009C040000}"/>
    <cellStyle name="Célula de Verificação 4_Income statement" xfId="1261" xr:uid="{00000000-0005-0000-0000-00009D040000}"/>
    <cellStyle name="Célula de Verificação 5" xfId="525" xr:uid="{00000000-0005-0000-0000-00009E040000}"/>
    <cellStyle name="Célula de Verificação 5 2" xfId="1940" xr:uid="{00000000-0005-0000-0000-00009F040000}"/>
    <cellStyle name="Célula de Verificação 5 3" xfId="2793" xr:uid="{00000000-0005-0000-0000-0000A0040000}"/>
    <cellStyle name="Célula de Verificação 5_Income statement" xfId="1262" xr:uid="{00000000-0005-0000-0000-0000A1040000}"/>
    <cellStyle name="Célula de Verificação 6" xfId="526" xr:uid="{00000000-0005-0000-0000-0000A2040000}"/>
    <cellStyle name="Célula de Verificação 6 2" xfId="1941" xr:uid="{00000000-0005-0000-0000-0000A3040000}"/>
    <cellStyle name="Célula de Verificação 6 3" xfId="2794" xr:uid="{00000000-0005-0000-0000-0000A4040000}"/>
    <cellStyle name="Célula de Verificação 6_Income statement" xfId="1263" xr:uid="{00000000-0005-0000-0000-0000A5040000}"/>
    <cellStyle name="Célula de Verificação 7" xfId="1523" xr:uid="{00000000-0005-0000-0000-0000A6040000}"/>
    <cellStyle name="Célula de Verificação 7 2" xfId="5075" xr:uid="{00000000-0005-0000-0000-0000A7040000}"/>
    <cellStyle name="Célula de Verificação 8" xfId="4195" xr:uid="{00000000-0005-0000-0000-0000A8040000}"/>
    <cellStyle name="Célula de Verificação 9" xfId="5398" xr:uid="{00000000-0005-0000-0000-0000A9040000}"/>
    <cellStyle name="Célula Vinculada" xfId="711" builtinId="24" customBuiltin="1"/>
    <cellStyle name="Célula Vinculada 10" xfId="5264" xr:uid="{00000000-0005-0000-0000-0000AB040000}"/>
    <cellStyle name="Célula Vinculada 2" xfId="304" xr:uid="{00000000-0005-0000-0000-0000AC040000}"/>
    <cellStyle name="Célula Vinculada 2 10" xfId="5439" xr:uid="{00000000-0005-0000-0000-0000AD040000}"/>
    <cellStyle name="Célula Vinculada 2 2" xfId="527" xr:uid="{00000000-0005-0000-0000-0000AE040000}"/>
    <cellStyle name="Célula Vinculada 2 2 2" xfId="1942" xr:uid="{00000000-0005-0000-0000-0000AF040000}"/>
    <cellStyle name="Célula Vinculada 2 2 2 2" xfId="2798" xr:uid="{00000000-0005-0000-0000-0000B0040000}"/>
    <cellStyle name="Célula Vinculada 2 2 2 3" xfId="2799" xr:uid="{00000000-0005-0000-0000-0000B1040000}"/>
    <cellStyle name="Célula Vinculada 2 2 2 4" xfId="2800" xr:uid="{00000000-0005-0000-0000-0000B2040000}"/>
    <cellStyle name="Célula Vinculada 2 2 2 5" xfId="2801" xr:uid="{00000000-0005-0000-0000-0000B3040000}"/>
    <cellStyle name="Célula Vinculada 2 2 2 6" xfId="2802" xr:uid="{00000000-0005-0000-0000-0000B4040000}"/>
    <cellStyle name="Célula Vinculada 2 2 2 7" xfId="2803" xr:uid="{00000000-0005-0000-0000-0000B5040000}"/>
    <cellStyle name="Célula Vinculada 2 2 2 8" xfId="2804" xr:uid="{00000000-0005-0000-0000-0000B6040000}"/>
    <cellStyle name="Célula Vinculada 2 2 2 9" xfId="2797" xr:uid="{00000000-0005-0000-0000-0000B7040000}"/>
    <cellStyle name="Célula Vinculada 2 2 3" xfId="2796" xr:uid="{00000000-0005-0000-0000-0000B8040000}"/>
    <cellStyle name="Célula Vinculada 2 2_Plan2" xfId="2805" xr:uid="{00000000-0005-0000-0000-0000B9040000}"/>
    <cellStyle name="Célula Vinculada 2 3" xfId="1741" xr:uid="{00000000-0005-0000-0000-0000BA040000}"/>
    <cellStyle name="Célula Vinculada 2 3 2" xfId="2806" xr:uid="{00000000-0005-0000-0000-0000BB040000}"/>
    <cellStyle name="Célula Vinculada 2 4" xfId="2807" xr:uid="{00000000-0005-0000-0000-0000BC040000}"/>
    <cellStyle name="Célula Vinculada 2 4 2" xfId="2808" xr:uid="{00000000-0005-0000-0000-0000BD040000}"/>
    <cellStyle name="Célula Vinculada 2 4 3" xfId="2809" xr:uid="{00000000-0005-0000-0000-0000BE040000}"/>
    <cellStyle name="Célula Vinculada 2 4 4" xfId="2810" xr:uid="{00000000-0005-0000-0000-0000BF040000}"/>
    <cellStyle name="Célula Vinculada 2 4 5" xfId="2811" xr:uid="{00000000-0005-0000-0000-0000C0040000}"/>
    <cellStyle name="Célula Vinculada 2 4 6" xfId="2812" xr:uid="{00000000-0005-0000-0000-0000C1040000}"/>
    <cellStyle name="Célula Vinculada 2 4 7" xfId="2813" xr:uid="{00000000-0005-0000-0000-0000C2040000}"/>
    <cellStyle name="Célula Vinculada 2 4 8" xfId="2814" xr:uid="{00000000-0005-0000-0000-0000C3040000}"/>
    <cellStyle name="Célula Vinculada 2 5" xfId="2815" xr:uid="{00000000-0005-0000-0000-0000C4040000}"/>
    <cellStyle name="Célula Vinculada 2 6" xfId="2795" xr:uid="{00000000-0005-0000-0000-0000C5040000}"/>
    <cellStyle name="Célula Vinculada 2 7" xfId="5253" xr:uid="{00000000-0005-0000-0000-0000C6040000}"/>
    <cellStyle name="Célula Vinculada 2 8" xfId="5443" xr:uid="{00000000-0005-0000-0000-0000C7040000}"/>
    <cellStyle name="Célula Vinculada 2 9" xfId="2853" xr:uid="{00000000-0005-0000-0000-0000C8040000}"/>
    <cellStyle name="Célula Vinculada 2_Plan2" xfId="2816" xr:uid="{00000000-0005-0000-0000-0000C9040000}"/>
    <cellStyle name="Célula Vinculada 3" xfId="528" xr:uid="{00000000-0005-0000-0000-0000CA040000}"/>
    <cellStyle name="Célula Vinculada 3 2" xfId="1943" xr:uid="{00000000-0005-0000-0000-0000CB040000}"/>
    <cellStyle name="Célula Vinculada 3 3" xfId="2817" xr:uid="{00000000-0005-0000-0000-0000CC040000}"/>
    <cellStyle name="Célula Vinculada 3_Income statement" xfId="1264" xr:uid="{00000000-0005-0000-0000-0000CD040000}"/>
    <cellStyle name="Célula Vinculada 4" xfId="529" xr:uid="{00000000-0005-0000-0000-0000CE040000}"/>
    <cellStyle name="Célula Vinculada 4 2" xfId="1944" xr:uid="{00000000-0005-0000-0000-0000CF040000}"/>
    <cellStyle name="Célula Vinculada 4 3" xfId="2818" xr:uid="{00000000-0005-0000-0000-0000D0040000}"/>
    <cellStyle name="Célula Vinculada 4_Income statement" xfId="1265" xr:uid="{00000000-0005-0000-0000-0000D1040000}"/>
    <cellStyle name="Célula Vinculada 5" xfId="530" xr:uid="{00000000-0005-0000-0000-0000D2040000}"/>
    <cellStyle name="Célula Vinculada 5 2" xfId="1945" xr:uid="{00000000-0005-0000-0000-0000D3040000}"/>
    <cellStyle name="Célula Vinculada 5 3" xfId="2819" xr:uid="{00000000-0005-0000-0000-0000D4040000}"/>
    <cellStyle name="Célula Vinculada 5_Income statement" xfId="1266" xr:uid="{00000000-0005-0000-0000-0000D5040000}"/>
    <cellStyle name="Célula Vinculada 6" xfId="531" xr:uid="{00000000-0005-0000-0000-0000D6040000}"/>
    <cellStyle name="Célula Vinculada 6 2" xfId="1946" xr:uid="{00000000-0005-0000-0000-0000D7040000}"/>
    <cellStyle name="Célula Vinculada 6 3" xfId="2820" xr:uid="{00000000-0005-0000-0000-0000D8040000}"/>
    <cellStyle name="Célula Vinculada 6_Income statement" xfId="1267" xr:uid="{00000000-0005-0000-0000-0000D9040000}"/>
    <cellStyle name="Célula Vinculada 7" xfId="1522" xr:uid="{00000000-0005-0000-0000-0000DA040000}"/>
    <cellStyle name="Célula Vinculada 7 2" xfId="5074" xr:uid="{00000000-0005-0000-0000-0000DB040000}"/>
    <cellStyle name="Célula Vinculada 8" xfId="4194" xr:uid="{00000000-0005-0000-0000-0000DC040000}"/>
    <cellStyle name="Célula Vinculada 9" xfId="5397" xr:uid="{00000000-0005-0000-0000-0000DD040000}"/>
    <cellStyle name="Check Cell 2" xfId="1947" xr:uid="{00000000-0005-0000-0000-0000DE040000}"/>
    <cellStyle name="Check Cell 2 2" xfId="2822" xr:uid="{00000000-0005-0000-0000-0000DF040000}"/>
    <cellStyle name="Check Cell 3" xfId="2821" xr:uid="{00000000-0005-0000-0000-0000E0040000}"/>
    <cellStyle name="Collegamento ipertestuale" xfId="533" xr:uid="{00000000-0005-0000-0000-0000E1040000}"/>
    <cellStyle name="Collegamento ipertestuale 2" xfId="1948" xr:uid="{00000000-0005-0000-0000-0000E2040000}"/>
    <cellStyle name="Collegamento ipertestuale 3" xfId="2823" xr:uid="{00000000-0005-0000-0000-0000E3040000}"/>
    <cellStyle name="Column_Title" xfId="534" xr:uid="{00000000-0005-0000-0000-0000E4040000}"/>
    <cellStyle name="Comma  - Style1" xfId="535" xr:uid="{00000000-0005-0000-0000-0000E5040000}"/>
    <cellStyle name="Comma  - Style1 2" xfId="536" xr:uid="{00000000-0005-0000-0000-0000E6040000}"/>
    <cellStyle name="Comma  - Style1_Movimentação Contingências dez,09" xfId="537" xr:uid="{00000000-0005-0000-0000-0000E7040000}"/>
    <cellStyle name="Comma  - Style2" xfId="538" xr:uid="{00000000-0005-0000-0000-0000E8040000}"/>
    <cellStyle name="Comma  - Style2 2" xfId="539" xr:uid="{00000000-0005-0000-0000-0000E9040000}"/>
    <cellStyle name="Comma  - Style2_Movimentação Contingências dez,09" xfId="540" xr:uid="{00000000-0005-0000-0000-0000EA040000}"/>
    <cellStyle name="Comma  - Style3" xfId="541" xr:uid="{00000000-0005-0000-0000-0000EB040000}"/>
    <cellStyle name="Comma  - Style3 2" xfId="542" xr:uid="{00000000-0005-0000-0000-0000EC040000}"/>
    <cellStyle name="Comma  - Style3_Movimentação Contingências dez,09" xfId="543" xr:uid="{00000000-0005-0000-0000-0000ED040000}"/>
    <cellStyle name="Comma  - Style4" xfId="544" xr:uid="{00000000-0005-0000-0000-0000EE040000}"/>
    <cellStyle name="Comma  - Style4 2" xfId="545" xr:uid="{00000000-0005-0000-0000-0000EF040000}"/>
    <cellStyle name="Comma  - Style4_Movimentação Contingências dez,09" xfId="546" xr:uid="{00000000-0005-0000-0000-0000F0040000}"/>
    <cellStyle name="Comma  - Style5" xfId="547" xr:uid="{00000000-0005-0000-0000-0000F1040000}"/>
    <cellStyle name="Comma  - Style5 2" xfId="548" xr:uid="{00000000-0005-0000-0000-0000F2040000}"/>
    <cellStyle name="Comma  - Style5_Movimentação Contingências dez,09" xfId="549" xr:uid="{00000000-0005-0000-0000-0000F3040000}"/>
    <cellStyle name="Comma  - Style6" xfId="550" xr:uid="{00000000-0005-0000-0000-0000F4040000}"/>
    <cellStyle name="Comma  - Style6 2" xfId="551" xr:uid="{00000000-0005-0000-0000-0000F5040000}"/>
    <cellStyle name="Comma  - Style6_Movimentação Contingências dez,09" xfId="552" xr:uid="{00000000-0005-0000-0000-0000F6040000}"/>
    <cellStyle name="Comma  - Style7" xfId="553" xr:uid="{00000000-0005-0000-0000-0000F7040000}"/>
    <cellStyle name="Comma  - Style7 2" xfId="554" xr:uid="{00000000-0005-0000-0000-0000F8040000}"/>
    <cellStyle name="Comma  - Style7_Movimentação Contingências dez,09" xfId="555" xr:uid="{00000000-0005-0000-0000-0000F9040000}"/>
    <cellStyle name="Comma  - Style8" xfId="556" xr:uid="{00000000-0005-0000-0000-0000FA040000}"/>
    <cellStyle name="Comma  - Style8 2" xfId="557" xr:uid="{00000000-0005-0000-0000-0000FB040000}"/>
    <cellStyle name="Comma  - Style8_Movimentação Contingências dez,09" xfId="558" xr:uid="{00000000-0005-0000-0000-0000FC040000}"/>
    <cellStyle name="Comma (0.0)" xfId="559" xr:uid="{00000000-0005-0000-0000-0000FD040000}"/>
    <cellStyle name="Comma (0.00)" xfId="560" xr:uid="{00000000-0005-0000-0000-0000FE040000}"/>
    <cellStyle name="Comma (hidden)" xfId="561" xr:uid="{00000000-0005-0000-0000-0000FF040000}"/>
    <cellStyle name="Comma (index)" xfId="562" xr:uid="{00000000-0005-0000-0000-000000050000}"/>
    <cellStyle name="Comma [00]" xfId="563" xr:uid="{00000000-0005-0000-0000-000001050000}"/>
    <cellStyle name="Comma [00] 2" xfId="1951" xr:uid="{00000000-0005-0000-0000-000002050000}"/>
    <cellStyle name="Comma [00] 3" xfId="2825" xr:uid="{00000000-0005-0000-0000-000003050000}"/>
    <cellStyle name="Comma 0" xfId="564" xr:uid="{00000000-0005-0000-0000-000004050000}"/>
    <cellStyle name="Comma 0 2" xfId="1952" xr:uid="{00000000-0005-0000-0000-000005050000}"/>
    <cellStyle name="Comma 0 3" xfId="2826" xr:uid="{00000000-0005-0000-0000-000006050000}"/>
    <cellStyle name="Comma 10" xfId="565" xr:uid="{00000000-0005-0000-0000-000007050000}"/>
    <cellStyle name="Comma 10 2" xfId="5575" xr:uid="{00000000-0005-0000-0000-000008050000}"/>
    <cellStyle name="Comma 13" xfId="566" xr:uid="{00000000-0005-0000-0000-000009050000}"/>
    <cellStyle name="Comma 13 2" xfId="5576" xr:uid="{00000000-0005-0000-0000-00000A050000}"/>
    <cellStyle name="Comma 17" xfId="2827" xr:uid="{00000000-0005-0000-0000-00000B050000}"/>
    <cellStyle name="Comma 2" xfId="157" xr:uid="{00000000-0005-0000-0000-00000C050000}"/>
    <cellStyle name="Comma 2 2" xfId="57" xr:uid="{00000000-0005-0000-0000-00000D050000}"/>
    <cellStyle name="Comma 2 2 2" xfId="60" xr:uid="{00000000-0005-0000-0000-00000E050000}"/>
    <cellStyle name="Comma 2 2 2 2" xfId="5470" xr:uid="{00000000-0005-0000-0000-00000F050000}"/>
    <cellStyle name="Comma 2 2 3" xfId="71" xr:uid="{00000000-0005-0000-0000-000010050000}"/>
    <cellStyle name="Comma 2 2 3 2" xfId="5472" xr:uid="{00000000-0005-0000-0000-000011050000}"/>
    <cellStyle name="Comma 2 2 4" xfId="80" xr:uid="{00000000-0005-0000-0000-000012050000}"/>
    <cellStyle name="Comma 2 2 4 2" xfId="5475" xr:uid="{00000000-0005-0000-0000-000013050000}"/>
    <cellStyle name="Comma 2 2 5" xfId="85" xr:uid="{00000000-0005-0000-0000-000014050000}"/>
    <cellStyle name="Comma 2 2 5 2" xfId="5477" xr:uid="{00000000-0005-0000-0000-000015050000}"/>
    <cellStyle name="Comma 2 2 6" xfId="1082" xr:uid="{00000000-0005-0000-0000-000016050000}"/>
    <cellStyle name="Comma 2 2 7" xfId="2829" xr:uid="{00000000-0005-0000-0000-000017050000}"/>
    <cellStyle name="Comma 2 2 7 2" xfId="5887" xr:uid="{00000000-0005-0000-0000-000018050000}"/>
    <cellStyle name="Comma 2 2 8" xfId="5469" xr:uid="{00000000-0005-0000-0000-000019050000}"/>
    <cellStyle name="Comma 2 3" xfId="68" xr:uid="{00000000-0005-0000-0000-00001A050000}"/>
    <cellStyle name="Comma 2 3 2" xfId="567" xr:uid="{00000000-0005-0000-0000-00001B050000}"/>
    <cellStyle name="Comma 2 3 2 2" xfId="1953" xr:uid="{00000000-0005-0000-0000-00001C050000}"/>
    <cellStyle name="Comma 2 3 2 3" xfId="2830" xr:uid="{00000000-0005-0000-0000-00001D050000}"/>
    <cellStyle name="Comma 2 3 3" xfId="1083" xr:uid="{00000000-0005-0000-0000-00001E050000}"/>
    <cellStyle name="Comma 2 3 3 2" xfId="5656" xr:uid="{00000000-0005-0000-0000-00001F050000}"/>
    <cellStyle name="Comma 2 3 4" xfId="5471" xr:uid="{00000000-0005-0000-0000-000020050000}"/>
    <cellStyle name="Comma 2 4" xfId="77" xr:uid="{00000000-0005-0000-0000-000021050000}"/>
    <cellStyle name="Comma 2 4 2" xfId="568" xr:uid="{00000000-0005-0000-0000-000022050000}"/>
    <cellStyle name="Comma 2 4 2 2" xfId="1954" xr:uid="{00000000-0005-0000-0000-000023050000}"/>
    <cellStyle name="Comma 2 4 2 3" xfId="2832" xr:uid="{00000000-0005-0000-0000-000024050000}"/>
    <cellStyle name="Comma 2 4 3" xfId="2831" xr:uid="{00000000-0005-0000-0000-000025050000}"/>
    <cellStyle name="Comma 2 4 4" xfId="5474" xr:uid="{00000000-0005-0000-0000-000026050000}"/>
    <cellStyle name="Comma 2 5" xfId="82" xr:uid="{00000000-0005-0000-0000-000027050000}"/>
    <cellStyle name="Comma 2 5 2" xfId="1084" xr:uid="{00000000-0005-0000-0000-000028050000}"/>
    <cellStyle name="Comma 2 5 2 2" xfId="5657" xr:uid="{00000000-0005-0000-0000-000029050000}"/>
    <cellStyle name="Comma 2 5 3" xfId="5476" xr:uid="{00000000-0005-0000-0000-00002A050000}"/>
    <cellStyle name="Comma 2 6" xfId="384" xr:uid="{00000000-0005-0000-0000-00002B050000}"/>
    <cellStyle name="Comma 2 6 2" xfId="1085" xr:uid="{00000000-0005-0000-0000-00002C050000}"/>
    <cellStyle name="Comma 2 6 3" xfId="2833" xr:uid="{00000000-0005-0000-0000-00002D050000}"/>
    <cellStyle name="Comma 2 6 4" xfId="5567" xr:uid="{00000000-0005-0000-0000-00002E050000}"/>
    <cellStyle name="Comma 2 7" xfId="249" xr:uid="{00000000-0005-0000-0000-00002F050000}"/>
    <cellStyle name="Comma 2 8" xfId="1081" xr:uid="{00000000-0005-0000-0000-000030050000}"/>
    <cellStyle name="Comma 2 9" xfId="2828" xr:uid="{00000000-0005-0000-0000-000031050000}"/>
    <cellStyle name="Comma 2 9 2" xfId="5886" xr:uid="{00000000-0005-0000-0000-000032050000}"/>
    <cellStyle name="Comma 3" xfId="42" xr:uid="{00000000-0005-0000-0000-000033050000}"/>
    <cellStyle name="Comma 3 2" xfId="259" xr:uid="{00000000-0005-0000-0000-000034050000}"/>
    <cellStyle name="Comma 3 2 2" xfId="1087" xr:uid="{00000000-0005-0000-0000-000035050000}"/>
    <cellStyle name="Comma 3 2 2 2" xfId="5659" xr:uid="{00000000-0005-0000-0000-000036050000}"/>
    <cellStyle name="Comma 3 2 3" xfId="2835" xr:uid="{00000000-0005-0000-0000-000037050000}"/>
    <cellStyle name="Comma 3 2 3 2" xfId="5889" xr:uid="{00000000-0005-0000-0000-000038050000}"/>
    <cellStyle name="Comma 3 3" xfId="1086" xr:uid="{00000000-0005-0000-0000-000039050000}"/>
    <cellStyle name="Comma 3 4" xfId="2834" xr:uid="{00000000-0005-0000-0000-00003A050000}"/>
    <cellStyle name="Comma 3 4 2" xfId="5888" xr:uid="{00000000-0005-0000-0000-00003B050000}"/>
    <cellStyle name="Comma 3 5" xfId="5466" xr:uid="{00000000-0005-0000-0000-00003C050000}"/>
    <cellStyle name="Comma 4" xfId="260" xr:uid="{00000000-0005-0000-0000-00003D050000}"/>
    <cellStyle name="Comma 4 2" xfId="569" xr:uid="{00000000-0005-0000-0000-00003E050000}"/>
    <cellStyle name="Comma 4 2 2" xfId="5577" xr:uid="{00000000-0005-0000-0000-00003F050000}"/>
    <cellStyle name="Comma 4 3" xfId="1088" xr:uid="{00000000-0005-0000-0000-000040050000}"/>
    <cellStyle name="Comma 4 4" xfId="2836" xr:uid="{00000000-0005-0000-0000-000041050000}"/>
    <cellStyle name="Comma 4 4 2" xfId="5890" xr:uid="{00000000-0005-0000-0000-000042050000}"/>
    <cellStyle name="Comma 4 5" xfId="5512" xr:uid="{00000000-0005-0000-0000-000043050000}"/>
    <cellStyle name="Comma 5" xfId="267" xr:uid="{00000000-0005-0000-0000-000044050000}"/>
    <cellStyle name="Comma 5 2" xfId="1089" xr:uid="{00000000-0005-0000-0000-000045050000}"/>
    <cellStyle name="Comma 5 2 2" xfId="5660" xr:uid="{00000000-0005-0000-0000-000046050000}"/>
    <cellStyle name="Comma 5 3" xfId="2837" xr:uid="{00000000-0005-0000-0000-000047050000}"/>
    <cellStyle name="Comma 5 3 2" xfId="5891" xr:uid="{00000000-0005-0000-0000-000048050000}"/>
    <cellStyle name="Comma 6" xfId="38" xr:uid="{00000000-0005-0000-0000-000049050000}"/>
    <cellStyle name="Comma 6 2" xfId="5240" xr:uid="{00000000-0005-0000-0000-00004A050000}"/>
    <cellStyle name="Comma 6 2 2" xfId="6090" xr:uid="{00000000-0005-0000-0000-00004B050000}"/>
    <cellStyle name="Comma 6 3" xfId="2838" xr:uid="{00000000-0005-0000-0000-00004C050000}"/>
    <cellStyle name="Comma 6 3 2" xfId="5892" xr:uid="{00000000-0005-0000-0000-00004D050000}"/>
    <cellStyle name="Comma 6 4" xfId="5464" xr:uid="{00000000-0005-0000-0000-00004E050000}"/>
    <cellStyle name="Comma 7" xfId="52" xr:uid="{00000000-0005-0000-0000-00004F050000}"/>
    <cellStyle name="Comma 7 2" xfId="1090" xr:uid="{00000000-0005-0000-0000-000050050000}"/>
    <cellStyle name="Comma 7 3" xfId="5468" xr:uid="{00000000-0005-0000-0000-000051050000}"/>
    <cellStyle name="Comma 8" xfId="570" xr:uid="{00000000-0005-0000-0000-000052050000}"/>
    <cellStyle name="Comma 8 2" xfId="5578" xr:uid="{00000000-0005-0000-0000-000053050000}"/>
    <cellStyle name="Comma0" xfId="1117" xr:uid="{00000000-0005-0000-0000-000054050000}"/>
    <cellStyle name="Comma0 - Estilo3" xfId="571" xr:uid="{00000000-0005-0000-0000-000055050000}"/>
    <cellStyle name="Comma0 - Estilo3 2" xfId="1955" xr:uid="{00000000-0005-0000-0000-000056050000}"/>
    <cellStyle name="Comma0 - Estilo3 3" xfId="2839" xr:uid="{00000000-0005-0000-0000-000057050000}"/>
    <cellStyle name="Comma0 - Modelo1" xfId="572" xr:uid="{00000000-0005-0000-0000-000058050000}"/>
    <cellStyle name="Comma0 - Modelo1 2" xfId="1956" xr:uid="{00000000-0005-0000-0000-000059050000}"/>
    <cellStyle name="Comma0 - Modelo1 3" xfId="2840" xr:uid="{00000000-0005-0000-0000-00005A050000}"/>
    <cellStyle name="Comma0 - Style1" xfId="573" xr:uid="{00000000-0005-0000-0000-00005B050000}"/>
    <cellStyle name="Comma0 - Style1 2" xfId="1957" xr:uid="{00000000-0005-0000-0000-00005C050000}"/>
    <cellStyle name="Comma0 - Style1 3" xfId="2841" xr:uid="{00000000-0005-0000-0000-00005D050000}"/>
    <cellStyle name="Comma1 - Estilo1" xfId="574" xr:uid="{00000000-0005-0000-0000-00005E050000}"/>
    <cellStyle name="Comma1 - Estilo1 2" xfId="1958" xr:uid="{00000000-0005-0000-0000-00005F050000}"/>
    <cellStyle name="Comma1 - Estilo1 3" xfId="2842" xr:uid="{00000000-0005-0000-0000-000060050000}"/>
    <cellStyle name="Comma1 - Modelo2" xfId="575" xr:uid="{00000000-0005-0000-0000-000061050000}"/>
    <cellStyle name="Comma1 - Modelo2 2" xfId="1959" xr:uid="{00000000-0005-0000-0000-000062050000}"/>
    <cellStyle name="Comma1 - Modelo2 3" xfId="2843" xr:uid="{00000000-0005-0000-0000-000063050000}"/>
    <cellStyle name="Comma1 - Style2" xfId="576" xr:uid="{00000000-0005-0000-0000-000064050000}"/>
    <cellStyle name="Comma1 - Style2 2" xfId="1960" xr:uid="{00000000-0005-0000-0000-000065050000}"/>
    <cellStyle name="Comma1 - Style2 3" xfId="2844" xr:uid="{00000000-0005-0000-0000-000066050000}"/>
    <cellStyle name="Copied" xfId="577" xr:uid="{00000000-0005-0000-0000-000067050000}"/>
    <cellStyle name="Copied 2" xfId="1961" xr:uid="{00000000-0005-0000-0000-000068050000}"/>
    <cellStyle name="Copied 3" xfId="2845" xr:uid="{00000000-0005-0000-0000-000069050000}"/>
    <cellStyle name="Currency (hidden)" xfId="578" xr:uid="{00000000-0005-0000-0000-00006A050000}"/>
    <cellStyle name="Currency [00]" xfId="579" xr:uid="{00000000-0005-0000-0000-00006B050000}"/>
    <cellStyle name="Currency [00] 2" xfId="1962" xr:uid="{00000000-0005-0000-0000-00006C050000}"/>
    <cellStyle name="Currency [00] 3" xfId="2846" xr:uid="{00000000-0005-0000-0000-00006D050000}"/>
    <cellStyle name="Currency 0" xfId="580" xr:uid="{00000000-0005-0000-0000-00006E050000}"/>
    <cellStyle name="Currency 0 2" xfId="1963" xr:uid="{00000000-0005-0000-0000-00006F050000}"/>
    <cellStyle name="Currency 0 3" xfId="2847" xr:uid="{00000000-0005-0000-0000-000070050000}"/>
    <cellStyle name="Currency 10" xfId="581" xr:uid="{00000000-0005-0000-0000-000071050000}"/>
    <cellStyle name="Currency 10 2" xfId="1964" xr:uid="{00000000-0005-0000-0000-000072050000}"/>
    <cellStyle name="Currency 10 3" xfId="2848" xr:uid="{00000000-0005-0000-0000-000073050000}"/>
    <cellStyle name="Currency 10_Income statement" xfId="1268" xr:uid="{00000000-0005-0000-0000-000074050000}"/>
    <cellStyle name="Currency 11" xfId="582" xr:uid="{00000000-0005-0000-0000-000075050000}"/>
    <cellStyle name="Currency 2" xfId="39" xr:uid="{00000000-0005-0000-0000-000076050000}"/>
    <cellStyle name="Currency 2 2" xfId="44" xr:uid="{00000000-0005-0000-0000-000077050000}"/>
    <cellStyle name="Currency 2 2 2" xfId="58" xr:uid="{00000000-0005-0000-0000-000078050000}"/>
    <cellStyle name="Currency 2 2 3" xfId="69" xr:uid="{00000000-0005-0000-0000-000079050000}"/>
    <cellStyle name="Currency 2 2 4" xfId="78" xr:uid="{00000000-0005-0000-0000-00007A050000}"/>
    <cellStyle name="Currency 2 2 5" xfId="83" xr:uid="{00000000-0005-0000-0000-00007B050000}"/>
    <cellStyle name="Currency 2 2 6" xfId="1092" xr:uid="{00000000-0005-0000-0000-00007C050000}"/>
    <cellStyle name="Currency 2 2 7" xfId="2850" xr:uid="{00000000-0005-0000-0000-00007D050000}"/>
    <cellStyle name="Currency 2 3" xfId="65" xr:uid="{00000000-0005-0000-0000-00007E050000}"/>
    <cellStyle name="Currency 2 3 2" xfId="583" xr:uid="{00000000-0005-0000-0000-00007F050000}"/>
    <cellStyle name="Currency 2 3 2 2" xfId="5580" xr:uid="{00000000-0005-0000-0000-000080050000}"/>
    <cellStyle name="Currency 2 3 3" xfId="1093" xr:uid="{00000000-0005-0000-0000-000081050000}"/>
    <cellStyle name="Currency 2 4" xfId="1091" xr:uid="{00000000-0005-0000-0000-000082050000}"/>
    <cellStyle name="Currency 2 5" xfId="2849" xr:uid="{00000000-0005-0000-0000-000083050000}"/>
    <cellStyle name="Currency 3" xfId="48" xr:uid="{00000000-0005-0000-0000-000084050000}"/>
    <cellStyle name="Currency 3 10" xfId="5263" xr:uid="{00000000-0005-0000-0000-000085050000}"/>
    <cellStyle name="Currency 3 2" xfId="1094" xr:uid="{00000000-0005-0000-0000-000086050000}"/>
    <cellStyle name="Currency 3 2 2" xfId="2271" xr:uid="{00000000-0005-0000-0000-000087050000}"/>
    <cellStyle name="Currency 3 2_Income statement" xfId="1269" xr:uid="{00000000-0005-0000-0000-000088050000}"/>
    <cellStyle name="Currency 3 3" xfId="2851" xr:uid="{00000000-0005-0000-0000-000089050000}"/>
    <cellStyle name="Currency 3 4" xfId="5258" xr:uid="{00000000-0005-0000-0000-00008A050000}"/>
    <cellStyle name="Currency 3 5" xfId="5376" xr:uid="{00000000-0005-0000-0000-00008B050000}"/>
    <cellStyle name="Currency 3 6" xfId="5280" xr:uid="{00000000-0005-0000-0000-00008C050000}"/>
    <cellStyle name="Currency 3 7" xfId="5391" xr:uid="{00000000-0005-0000-0000-00008D050000}"/>
    <cellStyle name="Currency 3 8" xfId="5286" xr:uid="{00000000-0005-0000-0000-00008E050000}"/>
    <cellStyle name="Currency 3 9" xfId="5272" xr:uid="{00000000-0005-0000-0000-00008F050000}"/>
    <cellStyle name="Currency 4" xfId="43" xr:uid="{00000000-0005-0000-0000-000090050000}"/>
    <cellStyle name="Currency 4 2" xfId="1095" xr:uid="{00000000-0005-0000-0000-000091050000}"/>
    <cellStyle name="Currency 5" xfId="49" xr:uid="{00000000-0005-0000-0000-000092050000}"/>
    <cellStyle name="Currency 5 2" xfId="1096" xr:uid="{00000000-0005-0000-0000-000093050000}"/>
    <cellStyle name="Currency 6" xfId="51" xr:uid="{00000000-0005-0000-0000-000094050000}"/>
    <cellStyle name="Currency 6 2" xfId="1097" xr:uid="{00000000-0005-0000-0000-000095050000}"/>
    <cellStyle name="Currency 7" xfId="584" xr:uid="{00000000-0005-0000-0000-000096050000}"/>
    <cellStyle name="Currency 8" xfId="585" xr:uid="{00000000-0005-0000-0000-000097050000}"/>
    <cellStyle name="Currency 9" xfId="586" xr:uid="{00000000-0005-0000-0000-000098050000}"/>
    <cellStyle name="Currency 9 2" xfId="1966" xr:uid="{00000000-0005-0000-0000-000099050000}"/>
    <cellStyle name="Currency 9 3" xfId="2852" xr:uid="{00000000-0005-0000-0000-00009A050000}"/>
    <cellStyle name="Currency 9_Income statement" xfId="1270" xr:uid="{00000000-0005-0000-0000-00009B050000}"/>
    <cellStyle name="Currency0" xfId="1118" xr:uid="{00000000-0005-0000-0000-00009C050000}"/>
    <cellStyle name="Custom - Style8" xfId="587" xr:uid="{00000000-0005-0000-0000-00009D050000}"/>
    <cellStyle name="Custom - Style8 2" xfId="588" xr:uid="{00000000-0005-0000-0000-00009E050000}"/>
    <cellStyle name="Dan" xfId="589" xr:uid="{00000000-0005-0000-0000-00009F050000}"/>
    <cellStyle name="Dan 2" xfId="1968" xr:uid="{00000000-0005-0000-0000-0000A0050000}"/>
    <cellStyle name="Dan 3" xfId="2854" xr:uid="{00000000-0005-0000-0000-0000A1050000}"/>
    <cellStyle name="Dash" xfId="590" xr:uid="{00000000-0005-0000-0000-0000A2050000}"/>
    <cellStyle name="Dash 2" xfId="1969" xr:uid="{00000000-0005-0000-0000-0000A3050000}"/>
    <cellStyle name="Dash 3" xfId="2855" xr:uid="{00000000-0005-0000-0000-0000A4050000}"/>
    <cellStyle name="Data" xfId="591" xr:uid="{00000000-0005-0000-0000-0000A5050000}"/>
    <cellStyle name="Data 2" xfId="1970" xr:uid="{00000000-0005-0000-0000-0000A6050000}"/>
    <cellStyle name="Data 3" xfId="2856" xr:uid="{00000000-0005-0000-0000-0000A7050000}"/>
    <cellStyle name="Date" xfId="1119" xr:uid="{00000000-0005-0000-0000-0000A8050000}"/>
    <cellStyle name="Date Aligned" xfId="592" xr:uid="{00000000-0005-0000-0000-0000A9050000}"/>
    <cellStyle name="Date Aligned 2" xfId="1971" xr:uid="{00000000-0005-0000-0000-0000AA050000}"/>
    <cellStyle name="Date Aligned 3" xfId="2857" xr:uid="{00000000-0005-0000-0000-0000AB050000}"/>
    <cellStyle name="Date Short" xfId="593" xr:uid="{00000000-0005-0000-0000-0000AC050000}"/>
    <cellStyle name="Date_Income statement" xfId="1271" xr:uid="{00000000-0005-0000-0000-0000AD050000}"/>
    <cellStyle name="DESCRIÇÃO" xfId="594" xr:uid="{00000000-0005-0000-0000-0000AE050000}"/>
    <cellStyle name="DESCRIÇÃO 2" xfId="1972" xr:uid="{00000000-0005-0000-0000-0000AF050000}"/>
    <cellStyle name="DESCRIÇÃO 2 2" xfId="2860" xr:uid="{00000000-0005-0000-0000-0000B0050000}"/>
    <cellStyle name="DESCRIÇÃO 2 2 2" xfId="2861" xr:uid="{00000000-0005-0000-0000-0000B1050000}"/>
    <cellStyle name="DESCRIÇÃO 2 2 2 2" xfId="4365" xr:uid="{00000000-0005-0000-0000-0000B2050000}"/>
    <cellStyle name="DESCRIÇÃO 2 2 2 3" xfId="4364" xr:uid="{00000000-0005-0000-0000-0000B3050000}"/>
    <cellStyle name="DESCRIÇÃO 2 2 3" xfId="2862" xr:uid="{00000000-0005-0000-0000-0000B4050000}"/>
    <cellStyle name="DESCRIÇÃO 2 2 3 2" xfId="4367" xr:uid="{00000000-0005-0000-0000-0000B5050000}"/>
    <cellStyle name="DESCRIÇÃO 2 2 3 3" xfId="4366" xr:uid="{00000000-0005-0000-0000-0000B6050000}"/>
    <cellStyle name="DESCRIÇÃO 2 2 4" xfId="2863" xr:uid="{00000000-0005-0000-0000-0000B7050000}"/>
    <cellStyle name="DESCRIÇÃO 2 2 4 2" xfId="4369" xr:uid="{00000000-0005-0000-0000-0000B8050000}"/>
    <cellStyle name="DESCRIÇÃO 2 2 4 3" xfId="4368" xr:uid="{00000000-0005-0000-0000-0000B9050000}"/>
    <cellStyle name="DESCRIÇÃO 2 2 5" xfId="2864" xr:uid="{00000000-0005-0000-0000-0000BA050000}"/>
    <cellStyle name="DESCRIÇÃO 2 2 5 2" xfId="4370" xr:uid="{00000000-0005-0000-0000-0000BB050000}"/>
    <cellStyle name="DESCRIÇÃO 2 3" xfId="2865" xr:uid="{00000000-0005-0000-0000-0000BC050000}"/>
    <cellStyle name="DESCRIÇÃO 2 3 2" xfId="2866" xr:uid="{00000000-0005-0000-0000-0000BD050000}"/>
    <cellStyle name="DESCRIÇÃO 2 3 2 2" xfId="4372" xr:uid="{00000000-0005-0000-0000-0000BE050000}"/>
    <cellStyle name="DESCRIÇÃO 2 3 2 3" xfId="4371" xr:uid="{00000000-0005-0000-0000-0000BF050000}"/>
    <cellStyle name="DESCRIÇÃO 2 3 3" xfId="2867" xr:uid="{00000000-0005-0000-0000-0000C0050000}"/>
    <cellStyle name="DESCRIÇÃO 2 3 3 2" xfId="4374" xr:uid="{00000000-0005-0000-0000-0000C1050000}"/>
    <cellStyle name="DESCRIÇÃO 2 3 3 3" xfId="4373" xr:uid="{00000000-0005-0000-0000-0000C2050000}"/>
    <cellStyle name="DESCRIÇÃO 2 3 4" xfId="2868" xr:uid="{00000000-0005-0000-0000-0000C3050000}"/>
    <cellStyle name="DESCRIÇÃO 2 3 4 2" xfId="4376" xr:uid="{00000000-0005-0000-0000-0000C4050000}"/>
    <cellStyle name="DESCRIÇÃO 2 3 4 3" xfId="4375" xr:uid="{00000000-0005-0000-0000-0000C5050000}"/>
    <cellStyle name="DESCRIÇÃO 2 3 5" xfId="2869" xr:uid="{00000000-0005-0000-0000-0000C6050000}"/>
    <cellStyle name="DESCRIÇÃO 2 3 5 2" xfId="4377" xr:uid="{00000000-0005-0000-0000-0000C7050000}"/>
    <cellStyle name="DESCRIÇÃO 2 4" xfId="2870" xr:uid="{00000000-0005-0000-0000-0000C8050000}"/>
    <cellStyle name="DESCRIÇÃO 2 4 2" xfId="2871" xr:uid="{00000000-0005-0000-0000-0000C9050000}"/>
    <cellStyle name="DESCRIÇÃO 2 4 2 2" xfId="4380" xr:uid="{00000000-0005-0000-0000-0000CA050000}"/>
    <cellStyle name="DESCRIÇÃO 2 4 2 3" xfId="4379" xr:uid="{00000000-0005-0000-0000-0000CB050000}"/>
    <cellStyle name="DESCRIÇÃO 2 4 3" xfId="2872" xr:uid="{00000000-0005-0000-0000-0000CC050000}"/>
    <cellStyle name="DESCRIÇÃO 2 4 3 2" xfId="4382" xr:uid="{00000000-0005-0000-0000-0000CD050000}"/>
    <cellStyle name="DESCRIÇÃO 2 4 3 3" xfId="4381" xr:uid="{00000000-0005-0000-0000-0000CE050000}"/>
    <cellStyle name="DESCRIÇÃO 2 4 4" xfId="2873" xr:uid="{00000000-0005-0000-0000-0000CF050000}"/>
    <cellStyle name="DESCRIÇÃO 2 4 4 2" xfId="4383" xr:uid="{00000000-0005-0000-0000-0000D0050000}"/>
    <cellStyle name="DESCRIÇÃO 2 4 5" xfId="4378" xr:uid="{00000000-0005-0000-0000-0000D1050000}"/>
    <cellStyle name="DESCRIÇÃO 2 5" xfId="2874" xr:uid="{00000000-0005-0000-0000-0000D2050000}"/>
    <cellStyle name="DESCRIÇÃO 2 5 2" xfId="2875" xr:uid="{00000000-0005-0000-0000-0000D3050000}"/>
    <cellStyle name="DESCRIÇÃO 2 5 2 2" xfId="4386" xr:uid="{00000000-0005-0000-0000-0000D4050000}"/>
    <cellStyle name="DESCRIÇÃO 2 5 2 3" xfId="4385" xr:uid="{00000000-0005-0000-0000-0000D5050000}"/>
    <cellStyle name="DESCRIÇÃO 2 5 3" xfId="2876" xr:uid="{00000000-0005-0000-0000-0000D6050000}"/>
    <cellStyle name="DESCRIÇÃO 2 5 3 2" xfId="4388" xr:uid="{00000000-0005-0000-0000-0000D7050000}"/>
    <cellStyle name="DESCRIÇÃO 2 5 3 3" xfId="4387" xr:uid="{00000000-0005-0000-0000-0000D8050000}"/>
    <cellStyle name="DESCRIÇÃO 2 5 4" xfId="2877" xr:uid="{00000000-0005-0000-0000-0000D9050000}"/>
    <cellStyle name="DESCRIÇÃO 2 5 4 2" xfId="4390" xr:uid="{00000000-0005-0000-0000-0000DA050000}"/>
    <cellStyle name="DESCRIÇÃO 2 5 4 3" xfId="4389" xr:uid="{00000000-0005-0000-0000-0000DB050000}"/>
    <cellStyle name="DESCRIÇÃO 2 5 5" xfId="2878" xr:uid="{00000000-0005-0000-0000-0000DC050000}"/>
    <cellStyle name="DESCRIÇÃO 2 5 5 2" xfId="4391" xr:uid="{00000000-0005-0000-0000-0000DD050000}"/>
    <cellStyle name="DESCRIÇÃO 2 5 6" xfId="4384" xr:uid="{00000000-0005-0000-0000-0000DE050000}"/>
    <cellStyle name="DESCRIÇÃO 2 6" xfId="2879" xr:uid="{00000000-0005-0000-0000-0000DF050000}"/>
    <cellStyle name="DESCRIÇÃO 2 6 2" xfId="2880" xr:uid="{00000000-0005-0000-0000-0000E0050000}"/>
    <cellStyle name="DESCRIÇÃO 2 6 2 2" xfId="4394" xr:uid="{00000000-0005-0000-0000-0000E1050000}"/>
    <cellStyle name="DESCRIÇÃO 2 6 2 3" xfId="4393" xr:uid="{00000000-0005-0000-0000-0000E2050000}"/>
    <cellStyle name="DESCRIÇÃO 2 6 3" xfId="2881" xr:uid="{00000000-0005-0000-0000-0000E3050000}"/>
    <cellStyle name="DESCRIÇÃO 2 6 3 2" xfId="4396" xr:uid="{00000000-0005-0000-0000-0000E4050000}"/>
    <cellStyle name="DESCRIÇÃO 2 6 3 3" xfId="4395" xr:uid="{00000000-0005-0000-0000-0000E5050000}"/>
    <cellStyle name="DESCRIÇÃO 2 6 4" xfId="2882" xr:uid="{00000000-0005-0000-0000-0000E6050000}"/>
    <cellStyle name="DESCRIÇÃO 2 6 4 2" xfId="4398" xr:uid="{00000000-0005-0000-0000-0000E7050000}"/>
    <cellStyle name="DESCRIÇÃO 2 6 4 3" xfId="4397" xr:uid="{00000000-0005-0000-0000-0000E8050000}"/>
    <cellStyle name="DESCRIÇÃO 2 6 5" xfId="2883" xr:uid="{00000000-0005-0000-0000-0000E9050000}"/>
    <cellStyle name="DESCRIÇÃO 2 6 5 2" xfId="4399" xr:uid="{00000000-0005-0000-0000-0000EA050000}"/>
    <cellStyle name="DESCRIÇÃO 2 6 6" xfId="4392" xr:uid="{00000000-0005-0000-0000-0000EB050000}"/>
    <cellStyle name="DESCRIÇÃO 2 7" xfId="2884" xr:uid="{00000000-0005-0000-0000-0000EC050000}"/>
    <cellStyle name="DESCRIÇÃO 2 7 2" xfId="4400" xr:uid="{00000000-0005-0000-0000-0000ED050000}"/>
    <cellStyle name="DESCRIÇÃO 2 8" xfId="4235" xr:uid="{00000000-0005-0000-0000-0000EE050000}"/>
    <cellStyle name="DESCRIÇÃO 2 9" xfId="2859" xr:uid="{00000000-0005-0000-0000-0000EF050000}"/>
    <cellStyle name="DESCRIÇÃO 3" xfId="2885" xr:uid="{00000000-0005-0000-0000-0000F0050000}"/>
    <cellStyle name="DESCRIÇÃO 3 2" xfId="2886" xr:uid="{00000000-0005-0000-0000-0000F1050000}"/>
    <cellStyle name="DESCRIÇÃO 3 2 2" xfId="2887" xr:uid="{00000000-0005-0000-0000-0000F2050000}"/>
    <cellStyle name="DESCRIÇÃO 3 2 2 2" xfId="4402" xr:uid="{00000000-0005-0000-0000-0000F3050000}"/>
    <cellStyle name="DESCRIÇÃO 3 2 2 3" xfId="4401" xr:uid="{00000000-0005-0000-0000-0000F4050000}"/>
    <cellStyle name="DESCRIÇÃO 3 2 3" xfId="2888" xr:uid="{00000000-0005-0000-0000-0000F5050000}"/>
    <cellStyle name="DESCRIÇÃO 3 2 3 2" xfId="4404" xr:uid="{00000000-0005-0000-0000-0000F6050000}"/>
    <cellStyle name="DESCRIÇÃO 3 2 3 3" xfId="4403" xr:uid="{00000000-0005-0000-0000-0000F7050000}"/>
    <cellStyle name="DESCRIÇÃO 3 2 4" xfId="2889" xr:uid="{00000000-0005-0000-0000-0000F8050000}"/>
    <cellStyle name="DESCRIÇÃO 3 2 4 2" xfId="4406" xr:uid="{00000000-0005-0000-0000-0000F9050000}"/>
    <cellStyle name="DESCRIÇÃO 3 2 4 3" xfId="4405" xr:uid="{00000000-0005-0000-0000-0000FA050000}"/>
    <cellStyle name="DESCRIÇÃO 3 2 5" xfId="2890" xr:uid="{00000000-0005-0000-0000-0000FB050000}"/>
    <cellStyle name="DESCRIÇÃO 3 2 5 2" xfId="4407" xr:uid="{00000000-0005-0000-0000-0000FC050000}"/>
    <cellStyle name="DESCRIÇÃO 3 3" xfId="2891" xr:uid="{00000000-0005-0000-0000-0000FD050000}"/>
    <cellStyle name="DESCRIÇÃO 3 3 2" xfId="2892" xr:uid="{00000000-0005-0000-0000-0000FE050000}"/>
    <cellStyle name="DESCRIÇÃO 3 3 2 2" xfId="4409" xr:uid="{00000000-0005-0000-0000-0000FF050000}"/>
    <cellStyle name="DESCRIÇÃO 3 3 2 3" xfId="4408" xr:uid="{00000000-0005-0000-0000-000000060000}"/>
    <cellStyle name="DESCRIÇÃO 3 3 3" xfId="2893" xr:uid="{00000000-0005-0000-0000-000001060000}"/>
    <cellStyle name="DESCRIÇÃO 3 3 3 2" xfId="4411" xr:uid="{00000000-0005-0000-0000-000002060000}"/>
    <cellStyle name="DESCRIÇÃO 3 3 3 3" xfId="4410" xr:uid="{00000000-0005-0000-0000-000003060000}"/>
    <cellStyle name="DESCRIÇÃO 3 3 4" xfId="2894" xr:uid="{00000000-0005-0000-0000-000004060000}"/>
    <cellStyle name="DESCRIÇÃO 3 3 4 2" xfId="4413" xr:uid="{00000000-0005-0000-0000-000005060000}"/>
    <cellStyle name="DESCRIÇÃO 3 3 4 3" xfId="4412" xr:uid="{00000000-0005-0000-0000-000006060000}"/>
    <cellStyle name="DESCRIÇÃO 3 3 5" xfId="2895" xr:uid="{00000000-0005-0000-0000-000007060000}"/>
    <cellStyle name="DESCRIÇÃO 3 3 5 2" xfId="4414" xr:uid="{00000000-0005-0000-0000-000008060000}"/>
    <cellStyle name="DESCRIÇÃO 3 4" xfId="2896" xr:uid="{00000000-0005-0000-0000-000009060000}"/>
    <cellStyle name="DESCRIÇÃO 3 4 2" xfId="2897" xr:uid="{00000000-0005-0000-0000-00000A060000}"/>
    <cellStyle name="DESCRIÇÃO 3 4 2 2" xfId="4417" xr:uid="{00000000-0005-0000-0000-00000B060000}"/>
    <cellStyle name="DESCRIÇÃO 3 4 2 3" xfId="4416" xr:uid="{00000000-0005-0000-0000-00000C060000}"/>
    <cellStyle name="DESCRIÇÃO 3 4 3" xfId="2898" xr:uid="{00000000-0005-0000-0000-00000D060000}"/>
    <cellStyle name="DESCRIÇÃO 3 4 3 2" xfId="4419" xr:uid="{00000000-0005-0000-0000-00000E060000}"/>
    <cellStyle name="DESCRIÇÃO 3 4 3 3" xfId="4418" xr:uid="{00000000-0005-0000-0000-00000F060000}"/>
    <cellStyle name="DESCRIÇÃO 3 4 4" xfId="2899" xr:uid="{00000000-0005-0000-0000-000010060000}"/>
    <cellStyle name="DESCRIÇÃO 3 4 4 2" xfId="4420" xr:uid="{00000000-0005-0000-0000-000011060000}"/>
    <cellStyle name="DESCRIÇÃO 3 4 5" xfId="4415" xr:uid="{00000000-0005-0000-0000-000012060000}"/>
    <cellStyle name="DESCRIÇÃO 3 5" xfId="2900" xr:uid="{00000000-0005-0000-0000-000013060000}"/>
    <cellStyle name="DESCRIÇÃO 3 5 2" xfId="2901" xr:uid="{00000000-0005-0000-0000-000014060000}"/>
    <cellStyle name="DESCRIÇÃO 3 5 2 2" xfId="4423" xr:uid="{00000000-0005-0000-0000-000015060000}"/>
    <cellStyle name="DESCRIÇÃO 3 5 2 3" xfId="4422" xr:uid="{00000000-0005-0000-0000-000016060000}"/>
    <cellStyle name="DESCRIÇÃO 3 5 3" xfId="2902" xr:uid="{00000000-0005-0000-0000-000017060000}"/>
    <cellStyle name="DESCRIÇÃO 3 5 3 2" xfId="4425" xr:uid="{00000000-0005-0000-0000-000018060000}"/>
    <cellStyle name="DESCRIÇÃO 3 5 3 3" xfId="4424" xr:uid="{00000000-0005-0000-0000-000019060000}"/>
    <cellStyle name="DESCRIÇÃO 3 5 4" xfId="2903" xr:uid="{00000000-0005-0000-0000-00001A060000}"/>
    <cellStyle name="DESCRIÇÃO 3 5 4 2" xfId="4427" xr:uid="{00000000-0005-0000-0000-00001B060000}"/>
    <cellStyle name="DESCRIÇÃO 3 5 4 3" xfId="4426" xr:uid="{00000000-0005-0000-0000-00001C060000}"/>
    <cellStyle name="DESCRIÇÃO 3 5 5" xfId="2904" xr:uid="{00000000-0005-0000-0000-00001D060000}"/>
    <cellStyle name="DESCRIÇÃO 3 5 5 2" xfId="4428" xr:uid="{00000000-0005-0000-0000-00001E060000}"/>
    <cellStyle name="DESCRIÇÃO 3 5 6" xfId="4421" xr:uid="{00000000-0005-0000-0000-00001F060000}"/>
    <cellStyle name="DESCRIÇÃO 3 6" xfId="2905" xr:uid="{00000000-0005-0000-0000-000020060000}"/>
    <cellStyle name="DESCRIÇÃO 3 6 2" xfId="2906" xr:uid="{00000000-0005-0000-0000-000021060000}"/>
    <cellStyle name="DESCRIÇÃO 3 6 2 2" xfId="4431" xr:uid="{00000000-0005-0000-0000-000022060000}"/>
    <cellStyle name="DESCRIÇÃO 3 6 2 3" xfId="4430" xr:uid="{00000000-0005-0000-0000-000023060000}"/>
    <cellStyle name="DESCRIÇÃO 3 6 3" xfId="2907" xr:uid="{00000000-0005-0000-0000-000024060000}"/>
    <cellStyle name="DESCRIÇÃO 3 6 3 2" xfId="4433" xr:uid="{00000000-0005-0000-0000-000025060000}"/>
    <cellStyle name="DESCRIÇÃO 3 6 3 3" xfId="4432" xr:uid="{00000000-0005-0000-0000-000026060000}"/>
    <cellStyle name="DESCRIÇÃO 3 6 4" xfId="2908" xr:uid="{00000000-0005-0000-0000-000027060000}"/>
    <cellStyle name="DESCRIÇÃO 3 6 4 2" xfId="4435" xr:uid="{00000000-0005-0000-0000-000028060000}"/>
    <cellStyle name="DESCRIÇÃO 3 6 4 3" xfId="4434" xr:uid="{00000000-0005-0000-0000-000029060000}"/>
    <cellStyle name="DESCRIÇÃO 3 6 5" xfId="2909" xr:uid="{00000000-0005-0000-0000-00002A060000}"/>
    <cellStyle name="DESCRIÇÃO 3 6 5 2" xfId="4436" xr:uid="{00000000-0005-0000-0000-00002B060000}"/>
    <cellStyle name="DESCRIÇÃO 3 6 6" xfId="4429" xr:uid="{00000000-0005-0000-0000-00002C060000}"/>
    <cellStyle name="DESCRIÇÃO 3 7" xfId="2910" xr:uid="{00000000-0005-0000-0000-00002D060000}"/>
    <cellStyle name="DESCRIÇÃO 3 7 2" xfId="4437" xr:uid="{00000000-0005-0000-0000-00002E060000}"/>
    <cellStyle name="DESCRIÇÃO 3 8" xfId="4230" xr:uid="{00000000-0005-0000-0000-00002F060000}"/>
    <cellStyle name="DESCRIÇÃO 4" xfId="2911" xr:uid="{00000000-0005-0000-0000-000030060000}"/>
    <cellStyle name="DESCRIÇÃO 4 2" xfId="2912" xr:uid="{00000000-0005-0000-0000-000031060000}"/>
    <cellStyle name="DESCRIÇÃO 4 2 2" xfId="2913" xr:uid="{00000000-0005-0000-0000-000032060000}"/>
    <cellStyle name="DESCRIÇÃO 4 2 2 2" xfId="4439" xr:uid="{00000000-0005-0000-0000-000033060000}"/>
    <cellStyle name="DESCRIÇÃO 4 2 2 3" xfId="4438" xr:uid="{00000000-0005-0000-0000-000034060000}"/>
    <cellStyle name="DESCRIÇÃO 4 2 3" xfId="2914" xr:uid="{00000000-0005-0000-0000-000035060000}"/>
    <cellStyle name="DESCRIÇÃO 4 2 3 2" xfId="4441" xr:uid="{00000000-0005-0000-0000-000036060000}"/>
    <cellStyle name="DESCRIÇÃO 4 2 3 3" xfId="4440" xr:uid="{00000000-0005-0000-0000-000037060000}"/>
    <cellStyle name="DESCRIÇÃO 4 2 4" xfId="2915" xr:uid="{00000000-0005-0000-0000-000038060000}"/>
    <cellStyle name="DESCRIÇÃO 4 2 4 2" xfId="4443" xr:uid="{00000000-0005-0000-0000-000039060000}"/>
    <cellStyle name="DESCRIÇÃO 4 2 4 3" xfId="4442" xr:uid="{00000000-0005-0000-0000-00003A060000}"/>
    <cellStyle name="DESCRIÇÃO 4 2 5" xfId="2916" xr:uid="{00000000-0005-0000-0000-00003B060000}"/>
    <cellStyle name="DESCRIÇÃO 4 2 5 2" xfId="4444" xr:uid="{00000000-0005-0000-0000-00003C060000}"/>
    <cellStyle name="DESCRIÇÃO 4 3" xfId="2917" xr:uid="{00000000-0005-0000-0000-00003D060000}"/>
    <cellStyle name="DESCRIÇÃO 4 3 2" xfId="2918" xr:uid="{00000000-0005-0000-0000-00003E060000}"/>
    <cellStyle name="DESCRIÇÃO 4 3 2 2" xfId="4446" xr:uid="{00000000-0005-0000-0000-00003F060000}"/>
    <cellStyle name="DESCRIÇÃO 4 3 2 3" xfId="4445" xr:uid="{00000000-0005-0000-0000-000040060000}"/>
    <cellStyle name="DESCRIÇÃO 4 3 3" xfId="2919" xr:uid="{00000000-0005-0000-0000-000041060000}"/>
    <cellStyle name="DESCRIÇÃO 4 3 3 2" xfId="4448" xr:uid="{00000000-0005-0000-0000-000042060000}"/>
    <cellStyle name="DESCRIÇÃO 4 3 3 3" xfId="4447" xr:uid="{00000000-0005-0000-0000-000043060000}"/>
    <cellStyle name="DESCRIÇÃO 4 3 4" xfId="2920" xr:uid="{00000000-0005-0000-0000-000044060000}"/>
    <cellStyle name="DESCRIÇÃO 4 3 4 2" xfId="4450" xr:uid="{00000000-0005-0000-0000-000045060000}"/>
    <cellStyle name="DESCRIÇÃO 4 3 4 3" xfId="4449" xr:uid="{00000000-0005-0000-0000-000046060000}"/>
    <cellStyle name="DESCRIÇÃO 4 3 5" xfId="2921" xr:uid="{00000000-0005-0000-0000-000047060000}"/>
    <cellStyle name="DESCRIÇÃO 4 3 5 2" xfId="4451" xr:uid="{00000000-0005-0000-0000-000048060000}"/>
    <cellStyle name="DESCRIÇÃO 4 4" xfId="2922" xr:uid="{00000000-0005-0000-0000-000049060000}"/>
    <cellStyle name="DESCRIÇÃO 4 4 2" xfId="2923" xr:uid="{00000000-0005-0000-0000-00004A060000}"/>
    <cellStyle name="DESCRIÇÃO 4 4 2 2" xfId="4454" xr:uid="{00000000-0005-0000-0000-00004B060000}"/>
    <cellStyle name="DESCRIÇÃO 4 4 2 3" xfId="4453" xr:uid="{00000000-0005-0000-0000-00004C060000}"/>
    <cellStyle name="DESCRIÇÃO 4 4 3" xfId="2924" xr:uid="{00000000-0005-0000-0000-00004D060000}"/>
    <cellStyle name="DESCRIÇÃO 4 4 3 2" xfId="4456" xr:uid="{00000000-0005-0000-0000-00004E060000}"/>
    <cellStyle name="DESCRIÇÃO 4 4 3 3" xfId="4455" xr:uid="{00000000-0005-0000-0000-00004F060000}"/>
    <cellStyle name="DESCRIÇÃO 4 4 4" xfId="2925" xr:uid="{00000000-0005-0000-0000-000050060000}"/>
    <cellStyle name="DESCRIÇÃO 4 4 4 2" xfId="4457" xr:uid="{00000000-0005-0000-0000-000051060000}"/>
    <cellStyle name="DESCRIÇÃO 4 4 5" xfId="4452" xr:uid="{00000000-0005-0000-0000-000052060000}"/>
    <cellStyle name="DESCRIÇÃO 4 5" xfId="2926" xr:uid="{00000000-0005-0000-0000-000053060000}"/>
    <cellStyle name="DESCRIÇÃO 4 5 2" xfId="2927" xr:uid="{00000000-0005-0000-0000-000054060000}"/>
    <cellStyle name="DESCRIÇÃO 4 5 2 2" xfId="4460" xr:uid="{00000000-0005-0000-0000-000055060000}"/>
    <cellStyle name="DESCRIÇÃO 4 5 2 3" xfId="4459" xr:uid="{00000000-0005-0000-0000-000056060000}"/>
    <cellStyle name="DESCRIÇÃO 4 5 3" xfId="2928" xr:uid="{00000000-0005-0000-0000-000057060000}"/>
    <cellStyle name="DESCRIÇÃO 4 5 3 2" xfId="4462" xr:uid="{00000000-0005-0000-0000-000058060000}"/>
    <cellStyle name="DESCRIÇÃO 4 5 3 3" xfId="4461" xr:uid="{00000000-0005-0000-0000-000059060000}"/>
    <cellStyle name="DESCRIÇÃO 4 5 4" xfId="2929" xr:uid="{00000000-0005-0000-0000-00005A060000}"/>
    <cellStyle name="DESCRIÇÃO 4 5 4 2" xfId="4464" xr:uid="{00000000-0005-0000-0000-00005B060000}"/>
    <cellStyle name="DESCRIÇÃO 4 5 4 3" xfId="4463" xr:uid="{00000000-0005-0000-0000-00005C060000}"/>
    <cellStyle name="DESCRIÇÃO 4 5 5" xfId="2930" xr:uid="{00000000-0005-0000-0000-00005D060000}"/>
    <cellStyle name="DESCRIÇÃO 4 5 5 2" xfId="4465" xr:uid="{00000000-0005-0000-0000-00005E060000}"/>
    <cellStyle name="DESCRIÇÃO 4 5 6" xfId="4458" xr:uid="{00000000-0005-0000-0000-00005F060000}"/>
    <cellStyle name="DESCRIÇÃO 4 6" xfId="2931" xr:uid="{00000000-0005-0000-0000-000060060000}"/>
    <cellStyle name="DESCRIÇÃO 4 6 2" xfId="2932" xr:uid="{00000000-0005-0000-0000-000061060000}"/>
    <cellStyle name="DESCRIÇÃO 4 6 2 2" xfId="4468" xr:uid="{00000000-0005-0000-0000-000062060000}"/>
    <cellStyle name="DESCRIÇÃO 4 6 2 3" xfId="4467" xr:uid="{00000000-0005-0000-0000-000063060000}"/>
    <cellStyle name="DESCRIÇÃO 4 6 3" xfId="2933" xr:uid="{00000000-0005-0000-0000-000064060000}"/>
    <cellStyle name="DESCRIÇÃO 4 6 3 2" xfId="4470" xr:uid="{00000000-0005-0000-0000-000065060000}"/>
    <cellStyle name="DESCRIÇÃO 4 6 3 3" xfId="4469" xr:uid="{00000000-0005-0000-0000-000066060000}"/>
    <cellStyle name="DESCRIÇÃO 4 6 4" xfId="2934" xr:uid="{00000000-0005-0000-0000-000067060000}"/>
    <cellStyle name="DESCRIÇÃO 4 6 4 2" xfId="4472" xr:uid="{00000000-0005-0000-0000-000068060000}"/>
    <cellStyle name="DESCRIÇÃO 4 6 4 3" xfId="4471" xr:uid="{00000000-0005-0000-0000-000069060000}"/>
    <cellStyle name="DESCRIÇÃO 4 6 5" xfId="2935" xr:uid="{00000000-0005-0000-0000-00006A060000}"/>
    <cellStyle name="DESCRIÇÃO 4 6 5 2" xfId="4473" xr:uid="{00000000-0005-0000-0000-00006B060000}"/>
    <cellStyle name="DESCRIÇÃO 4 6 6" xfId="4466" xr:uid="{00000000-0005-0000-0000-00006C060000}"/>
    <cellStyle name="DESCRIÇÃO 4 7" xfId="2936" xr:uid="{00000000-0005-0000-0000-00006D060000}"/>
    <cellStyle name="DESCRIÇÃO 4 7 2" xfId="4474" xr:uid="{00000000-0005-0000-0000-00006E060000}"/>
    <cellStyle name="DESCRIÇÃO 4 8" xfId="4226" xr:uid="{00000000-0005-0000-0000-00006F060000}"/>
    <cellStyle name="DESCRIÇÃO 5" xfId="2937" xr:uid="{00000000-0005-0000-0000-000070060000}"/>
    <cellStyle name="DESCRIÇÃO 5 2" xfId="4476" xr:uid="{00000000-0005-0000-0000-000071060000}"/>
    <cellStyle name="DESCRIÇÃO 5 3" xfId="4475" xr:uid="{00000000-0005-0000-0000-000072060000}"/>
    <cellStyle name="DESCRIÇÃO 6" xfId="2938" xr:uid="{00000000-0005-0000-0000-000073060000}"/>
    <cellStyle name="DESCRIÇÃO 6 2" xfId="4477" xr:uid="{00000000-0005-0000-0000-000074060000}"/>
    <cellStyle name="DESCRIÇÃO 7" xfId="2858" xr:uid="{00000000-0005-0000-0000-000075060000}"/>
    <cellStyle name="Design" xfId="595" xr:uid="{00000000-0005-0000-0000-000076060000}"/>
    <cellStyle name="DESTAQ_2" xfId="596" xr:uid="{00000000-0005-0000-0000-000077060000}"/>
    <cellStyle name="DESTAQ1" xfId="597" xr:uid="{00000000-0005-0000-0000-000078060000}"/>
    <cellStyle name="DESTAQ1 2" xfId="1973" xr:uid="{00000000-0005-0000-0000-000079060000}"/>
    <cellStyle name="DESTAQ1 2 2" xfId="2941" xr:uid="{00000000-0005-0000-0000-00007A060000}"/>
    <cellStyle name="DESTAQ1 2 2 2" xfId="2942" xr:uid="{00000000-0005-0000-0000-00007B060000}"/>
    <cellStyle name="DESTAQ1 2 2 2 2" xfId="4479" xr:uid="{00000000-0005-0000-0000-00007C060000}"/>
    <cellStyle name="DESTAQ1 2 2 2 3" xfId="4478" xr:uid="{00000000-0005-0000-0000-00007D060000}"/>
    <cellStyle name="DESTAQ1 2 2 3" xfId="2943" xr:uid="{00000000-0005-0000-0000-00007E060000}"/>
    <cellStyle name="DESTAQ1 2 2 3 2" xfId="4480" xr:uid="{00000000-0005-0000-0000-00007F060000}"/>
    <cellStyle name="DESTAQ1 2 2 4" xfId="2944" xr:uid="{00000000-0005-0000-0000-000080060000}"/>
    <cellStyle name="DESTAQ1 2 2 4 2" xfId="4482" xr:uid="{00000000-0005-0000-0000-000081060000}"/>
    <cellStyle name="DESTAQ1 2 2 4 3" xfId="4481" xr:uid="{00000000-0005-0000-0000-000082060000}"/>
    <cellStyle name="DESTAQ1 2 2 5" xfId="2945" xr:uid="{00000000-0005-0000-0000-000083060000}"/>
    <cellStyle name="DESTAQ1 2 2 5 2" xfId="4484" xr:uid="{00000000-0005-0000-0000-000084060000}"/>
    <cellStyle name="DESTAQ1 2 2 5 3" xfId="4483" xr:uid="{00000000-0005-0000-0000-000085060000}"/>
    <cellStyle name="DESTAQ1 2 2 6" xfId="2946" xr:uid="{00000000-0005-0000-0000-000086060000}"/>
    <cellStyle name="DESTAQ1 2 2 6 2" xfId="4486" xr:uid="{00000000-0005-0000-0000-000087060000}"/>
    <cellStyle name="DESTAQ1 2 2 6 3" xfId="4485" xr:uid="{00000000-0005-0000-0000-000088060000}"/>
    <cellStyle name="DESTAQ1 2 3" xfId="2947" xr:uid="{00000000-0005-0000-0000-000089060000}"/>
    <cellStyle name="DESTAQ1 2 3 2" xfId="2948" xr:uid="{00000000-0005-0000-0000-00008A060000}"/>
    <cellStyle name="DESTAQ1 2 3 2 2" xfId="4488" xr:uid="{00000000-0005-0000-0000-00008B060000}"/>
    <cellStyle name="DESTAQ1 2 3 2 3" xfId="4487" xr:uid="{00000000-0005-0000-0000-00008C060000}"/>
    <cellStyle name="DESTAQ1 2 3 3" xfId="2949" xr:uid="{00000000-0005-0000-0000-00008D060000}"/>
    <cellStyle name="DESTAQ1 2 3 3 2" xfId="4489" xr:uid="{00000000-0005-0000-0000-00008E060000}"/>
    <cellStyle name="DESTAQ1 2 3 4" xfId="2950" xr:uid="{00000000-0005-0000-0000-00008F060000}"/>
    <cellStyle name="DESTAQ1 2 3 4 2" xfId="4491" xr:uid="{00000000-0005-0000-0000-000090060000}"/>
    <cellStyle name="DESTAQ1 2 3 4 3" xfId="4490" xr:uid="{00000000-0005-0000-0000-000091060000}"/>
    <cellStyle name="DESTAQ1 2 3 5" xfId="2951" xr:uid="{00000000-0005-0000-0000-000092060000}"/>
    <cellStyle name="DESTAQ1 2 3 5 2" xfId="4493" xr:uid="{00000000-0005-0000-0000-000093060000}"/>
    <cellStyle name="DESTAQ1 2 3 5 3" xfId="4492" xr:uid="{00000000-0005-0000-0000-000094060000}"/>
    <cellStyle name="DESTAQ1 2 3 6" xfId="2952" xr:uid="{00000000-0005-0000-0000-000095060000}"/>
    <cellStyle name="DESTAQ1 2 3 6 2" xfId="4495" xr:uid="{00000000-0005-0000-0000-000096060000}"/>
    <cellStyle name="DESTAQ1 2 3 6 3" xfId="4494" xr:uid="{00000000-0005-0000-0000-000097060000}"/>
    <cellStyle name="DESTAQ1 2 4" xfId="2953" xr:uid="{00000000-0005-0000-0000-000098060000}"/>
    <cellStyle name="DESTAQ1 2 4 2" xfId="2954" xr:uid="{00000000-0005-0000-0000-000099060000}"/>
    <cellStyle name="DESTAQ1 2 4 2 2" xfId="4498" xr:uid="{00000000-0005-0000-0000-00009A060000}"/>
    <cellStyle name="DESTAQ1 2 4 2 3" xfId="4497" xr:uid="{00000000-0005-0000-0000-00009B060000}"/>
    <cellStyle name="DESTAQ1 2 4 3" xfId="2955" xr:uid="{00000000-0005-0000-0000-00009C060000}"/>
    <cellStyle name="DESTAQ1 2 4 3 2" xfId="4499" xr:uid="{00000000-0005-0000-0000-00009D060000}"/>
    <cellStyle name="DESTAQ1 2 4 4" xfId="2956" xr:uid="{00000000-0005-0000-0000-00009E060000}"/>
    <cellStyle name="DESTAQ1 2 4 4 2" xfId="4501" xr:uid="{00000000-0005-0000-0000-00009F060000}"/>
    <cellStyle name="DESTAQ1 2 4 4 3" xfId="4500" xr:uid="{00000000-0005-0000-0000-0000A0060000}"/>
    <cellStyle name="DESTAQ1 2 4 5" xfId="2957" xr:uid="{00000000-0005-0000-0000-0000A1060000}"/>
    <cellStyle name="DESTAQ1 2 4 5 2" xfId="4503" xr:uid="{00000000-0005-0000-0000-0000A2060000}"/>
    <cellStyle name="DESTAQ1 2 4 5 3" xfId="4502" xr:uid="{00000000-0005-0000-0000-0000A3060000}"/>
    <cellStyle name="DESTAQ1 2 4 6" xfId="2958" xr:uid="{00000000-0005-0000-0000-0000A4060000}"/>
    <cellStyle name="DESTAQ1 2 4 6 2" xfId="4505" xr:uid="{00000000-0005-0000-0000-0000A5060000}"/>
    <cellStyle name="DESTAQ1 2 4 6 3" xfId="4504" xr:uid="{00000000-0005-0000-0000-0000A6060000}"/>
    <cellStyle name="DESTAQ1 2 4 7" xfId="4496" xr:uid="{00000000-0005-0000-0000-0000A7060000}"/>
    <cellStyle name="DESTAQ1 2 5" xfId="2959" xr:uid="{00000000-0005-0000-0000-0000A8060000}"/>
    <cellStyle name="DESTAQ1 2 5 2" xfId="2960" xr:uid="{00000000-0005-0000-0000-0000A9060000}"/>
    <cellStyle name="DESTAQ1 2 5 2 2" xfId="4508" xr:uid="{00000000-0005-0000-0000-0000AA060000}"/>
    <cellStyle name="DESTAQ1 2 5 2 3" xfId="4507" xr:uid="{00000000-0005-0000-0000-0000AB060000}"/>
    <cellStyle name="DESTAQ1 2 5 3" xfId="2961" xr:uid="{00000000-0005-0000-0000-0000AC060000}"/>
    <cellStyle name="DESTAQ1 2 5 3 2" xfId="4509" xr:uid="{00000000-0005-0000-0000-0000AD060000}"/>
    <cellStyle name="DESTAQ1 2 5 4" xfId="2962" xr:uid="{00000000-0005-0000-0000-0000AE060000}"/>
    <cellStyle name="DESTAQ1 2 5 4 2" xfId="4511" xr:uid="{00000000-0005-0000-0000-0000AF060000}"/>
    <cellStyle name="DESTAQ1 2 5 4 3" xfId="4510" xr:uid="{00000000-0005-0000-0000-0000B0060000}"/>
    <cellStyle name="DESTAQ1 2 5 5" xfId="2963" xr:uid="{00000000-0005-0000-0000-0000B1060000}"/>
    <cellStyle name="DESTAQ1 2 5 5 2" xfId="4513" xr:uid="{00000000-0005-0000-0000-0000B2060000}"/>
    <cellStyle name="DESTAQ1 2 5 5 3" xfId="4512" xr:uid="{00000000-0005-0000-0000-0000B3060000}"/>
    <cellStyle name="DESTAQ1 2 5 6" xfId="2964" xr:uid="{00000000-0005-0000-0000-0000B4060000}"/>
    <cellStyle name="DESTAQ1 2 5 6 2" xfId="4515" xr:uid="{00000000-0005-0000-0000-0000B5060000}"/>
    <cellStyle name="DESTAQ1 2 5 6 3" xfId="4514" xr:uid="{00000000-0005-0000-0000-0000B6060000}"/>
    <cellStyle name="DESTAQ1 2 5 7" xfId="4506" xr:uid="{00000000-0005-0000-0000-0000B7060000}"/>
    <cellStyle name="DESTAQ1 2 6" xfId="4234" xr:uid="{00000000-0005-0000-0000-0000B8060000}"/>
    <cellStyle name="DESTAQ1 2 7" xfId="2940" xr:uid="{00000000-0005-0000-0000-0000B9060000}"/>
    <cellStyle name="DESTAQ1 3" xfId="2965" xr:uid="{00000000-0005-0000-0000-0000BA060000}"/>
    <cellStyle name="DESTAQ1 3 2" xfId="2966" xr:uid="{00000000-0005-0000-0000-0000BB060000}"/>
    <cellStyle name="DESTAQ1 3 2 2" xfId="2967" xr:uid="{00000000-0005-0000-0000-0000BC060000}"/>
    <cellStyle name="DESTAQ1 3 2 2 2" xfId="4517" xr:uid="{00000000-0005-0000-0000-0000BD060000}"/>
    <cellStyle name="DESTAQ1 3 2 2 3" xfId="4516" xr:uid="{00000000-0005-0000-0000-0000BE060000}"/>
    <cellStyle name="DESTAQ1 3 2 3" xfId="2968" xr:uid="{00000000-0005-0000-0000-0000BF060000}"/>
    <cellStyle name="DESTAQ1 3 2 3 2" xfId="4518" xr:uid="{00000000-0005-0000-0000-0000C0060000}"/>
    <cellStyle name="DESTAQ1 3 2 4" xfId="2969" xr:uid="{00000000-0005-0000-0000-0000C1060000}"/>
    <cellStyle name="DESTAQ1 3 2 4 2" xfId="4520" xr:uid="{00000000-0005-0000-0000-0000C2060000}"/>
    <cellStyle name="DESTAQ1 3 2 4 3" xfId="4519" xr:uid="{00000000-0005-0000-0000-0000C3060000}"/>
    <cellStyle name="DESTAQ1 3 2 5" xfId="2970" xr:uid="{00000000-0005-0000-0000-0000C4060000}"/>
    <cellStyle name="DESTAQ1 3 2 5 2" xfId="4522" xr:uid="{00000000-0005-0000-0000-0000C5060000}"/>
    <cellStyle name="DESTAQ1 3 2 5 3" xfId="4521" xr:uid="{00000000-0005-0000-0000-0000C6060000}"/>
    <cellStyle name="DESTAQ1 3 2 6" xfId="2971" xr:uid="{00000000-0005-0000-0000-0000C7060000}"/>
    <cellStyle name="DESTAQ1 3 2 6 2" xfId="4524" xr:uid="{00000000-0005-0000-0000-0000C8060000}"/>
    <cellStyle name="DESTAQ1 3 2 6 3" xfId="4523" xr:uid="{00000000-0005-0000-0000-0000C9060000}"/>
    <cellStyle name="DESTAQ1 3 3" xfId="2972" xr:uid="{00000000-0005-0000-0000-0000CA060000}"/>
    <cellStyle name="DESTAQ1 3 3 2" xfId="2973" xr:uid="{00000000-0005-0000-0000-0000CB060000}"/>
    <cellStyle name="DESTAQ1 3 3 2 2" xfId="4526" xr:uid="{00000000-0005-0000-0000-0000CC060000}"/>
    <cellStyle name="DESTAQ1 3 3 2 3" xfId="4525" xr:uid="{00000000-0005-0000-0000-0000CD060000}"/>
    <cellStyle name="DESTAQ1 3 3 3" xfId="2974" xr:uid="{00000000-0005-0000-0000-0000CE060000}"/>
    <cellStyle name="DESTAQ1 3 3 3 2" xfId="4527" xr:uid="{00000000-0005-0000-0000-0000CF060000}"/>
    <cellStyle name="DESTAQ1 3 3 4" xfId="2975" xr:uid="{00000000-0005-0000-0000-0000D0060000}"/>
    <cellStyle name="DESTAQ1 3 3 4 2" xfId="4529" xr:uid="{00000000-0005-0000-0000-0000D1060000}"/>
    <cellStyle name="DESTAQ1 3 3 4 3" xfId="4528" xr:uid="{00000000-0005-0000-0000-0000D2060000}"/>
    <cellStyle name="DESTAQ1 3 3 5" xfId="2976" xr:uid="{00000000-0005-0000-0000-0000D3060000}"/>
    <cellStyle name="DESTAQ1 3 3 5 2" xfId="4531" xr:uid="{00000000-0005-0000-0000-0000D4060000}"/>
    <cellStyle name="DESTAQ1 3 3 5 3" xfId="4530" xr:uid="{00000000-0005-0000-0000-0000D5060000}"/>
    <cellStyle name="DESTAQ1 3 3 6" xfId="2977" xr:uid="{00000000-0005-0000-0000-0000D6060000}"/>
    <cellStyle name="DESTAQ1 3 3 6 2" xfId="4533" xr:uid="{00000000-0005-0000-0000-0000D7060000}"/>
    <cellStyle name="DESTAQ1 3 3 6 3" xfId="4532" xr:uid="{00000000-0005-0000-0000-0000D8060000}"/>
    <cellStyle name="DESTAQ1 3 4" xfId="2978" xr:uid="{00000000-0005-0000-0000-0000D9060000}"/>
    <cellStyle name="DESTAQ1 3 4 2" xfId="2979" xr:uid="{00000000-0005-0000-0000-0000DA060000}"/>
    <cellStyle name="DESTAQ1 3 4 2 2" xfId="4536" xr:uid="{00000000-0005-0000-0000-0000DB060000}"/>
    <cellStyle name="DESTAQ1 3 4 2 3" xfId="4535" xr:uid="{00000000-0005-0000-0000-0000DC060000}"/>
    <cellStyle name="DESTAQ1 3 4 3" xfId="2980" xr:uid="{00000000-0005-0000-0000-0000DD060000}"/>
    <cellStyle name="DESTAQ1 3 4 3 2" xfId="4537" xr:uid="{00000000-0005-0000-0000-0000DE060000}"/>
    <cellStyle name="DESTAQ1 3 4 4" xfId="2981" xr:uid="{00000000-0005-0000-0000-0000DF060000}"/>
    <cellStyle name="DESTAQ1 3 4 4 2" xfId="4539" xr:uid="{00000000-0005-0000-0000-0000E0060000}"/>
    <cellStyle name="DESTAQ1 3 4 4 3" xfId="4538" xr:uid="{00000000-0005-0000-0000-0000E1060000}"/>
    <cellStyle name="DESTAQ1 3 4 5" xfId="2982" xr:uid="{00000000-0005-0000-0000-0000E2060000}"/>
    <cellStyle name="DESTAQ1 3 4 5 2" xfId="4541" xr:uid="{00000000-0005-0000-0000-0000E3060000}"/>
    <cellStyle name="DESTAQ1 3 4 5 3" xfId="4540" xr:uid="{00000000-0005-0000-0000-0000E4060000}"/>
    <cellStyle name="DESTAQ1 3 4 6" xfId="2983" xr:uid="{00000000-0005-0000-0000-0000E5060000}"/>
    <cellStyle name="DESTAQ1 3 4 6 2" xfId="4543" xr:uid="{00000000-0005-0000-0000-0000E6060000}"/>
    <cellStyle name="DESTAQ1 3 4 6 3" xfId="4542" xr:uid="{00000000-0005-0000-0000-0000E7060000}"/>
    <cellStyle name="DESTAQ1 3 4 7" xfId="4534" xr:uid="{00000000-0005-0000-0000-0000E8060000}"/>
    <cellStyle name="DESTAQ1 3 5" xfId="2984" xr:uid="{00000000-0005-0000-0000-0000E9060000}"/>
    <cellStyle name="DESTAQ1 3 5 2" xfId="2985" xr:uid="{00000000-0005-0000-0000-0000EA060000}"/>
    <cellStyle name="DESTAQ1 3 5 2 2" xfId="4546" xr:uid="{00000000-0005-0000-0000-0000EB060000}"/>
    <cellStyle name="DESTAQ1 3 5 2 3" xfId="4545" xr:uid="{00000000-0005-0000-0000-0000EC060000}"/>
    <cellStyle name="DESTAQ1 3 5 3" xfId="2986" xr:uid="{00000000-0005-0000-0000-0000ED060000}"/>
    <cellStyle name="DESTAQ1 3 5 3 2" xfId="4547" xr:uid="{00000000-0005-0000-0000-0000EE060000}"/>
    <cellStyle name="DESTAQ1 3 5 4" xfId="2987" xr:uid="{00000000-0005-0000-0000-0000EF060000}"/>
    <cellStyle name="DESTAQ1 3 5 4 2" xfId="4549" xr:uid="{00000000-0005-0000-0000-0000F0060000}"/>
    <cellStyle name="DESTAQ1 3 5 4 3" xfId="4548" xr:uid="{00000000-0005-0000-0000-0000F1060000}"/>
    <cellStyle name="DESTAQ1 3 5 5" xfId="2988" xr:uid="{00000000-0005-0000-0000-0000F2060000}"/>
    <cellStyle name="DESTAQ1 3 5 5 2" xfId="4551" xr:uid="{00000000-0005-0000-0000-0000F3060000}"/>
    <cellStyle name="DESTAQ1 3 5 5 3" xfId="4550" xr:uid="{00000000-0005-0000-0000-0000F4060000}"/>
    <cellStyle name="DESTAQ1 3 5 6" xfId="2989" xr:uid="{00000000-0005-0000-0000-0000F5060000}"/>
    <cellStyle name="DESTAQ1 3 5 6 2" xfId="4553" xr:uid="{00000000-0005-0000-0000-0000F6060000}"/>
    <cellStyle name="DESTAQ1 3 5 6 3" xfId="4552" xr:uid="{00000000-0005-0000-0000-0000F7060000}"/>
    <cellStyle name="DESTAQ1 3 5 7" xfId="4544" xr:uid="{00000000-0005-0000-0000-0000F8060000}"/>
    <cellStyle name="DESTAQ1 3 6" xfId="4231" xr:uid="{00000000-0005-0000-0000-0000F9060000}"/>
    <cellStyle name="DESTAQ1 4" xfId="2990" xr:uid="{00000000-0005-0000-0000-0000FA060000}"/>
    <cellStyle name="DESTAQ1 4 2" xfId="2991" xr:uid="{00000000-0005-0000-0000-0000FB060000}"/>
    <cellStyle name="DESTAQ1 4 2 2" xfId="2992" xr:uid="{00000000-0005-0000-0000-0000FC060000}"/>
    <cellStyle name="DESTAQ1 4 2 2 2" xfId="4555" xr:uid="{00000000-0005-0000-0000-0000FD060000}"/>
    <cellStyle name="DESTAQ1 4 2 2 3" xfId="4554" xr:uid="{00000000-0005-0000-0000-0000FE060000}"/>
    <cellStyle name="DESTAQ1 4 2 3" xfId="2993" xr:uid="{00000000-0005-0000-0000-0000FF060000}"/>
    <cellStyle name="DESTAQ1 4 2 3 2" xfId="4556" xr:uid="{00000000-0005-0000-0000-000000070000}"/>
    <cellStyle name="DESTAQ1 4 2 4" xfId="2994" xr:uid="{00000000-0005-0000-0000-000001070000}"/>
    <cellStyle name="DESTAQ1 4 2 4 2" xfId="4558" xr:uid="{00000000-0005-0000-0000-000002070000}"/>
    <cellStyle name="DESTAQ1 4 2 4 3" xfId="4557" xr:uid="{00000000-0005-0000-0000-000003070000}"/>
    <cellStyle name="DESTAQ1 4 2 5" xfId="2995" xr:uid="{00000000-0005-0000-0000-000004070000}"/>
    <cellStyle name="DESTAQ1 4 2 5 2" xfId="4560" xr:uid="{00000000-0005-0000-0000-000005070000}"/>
    <cellStyle name="DESTAQ1 4 2 5 3" xfId="4559" xr:uid="{00000000-0005-0000-0000-000006070000}"/>
    <cellStyle name="DESTAQ1 4 2 6" xfId="2996" xr:uid="{00000000-0005-0000-0000-000007070000}"/>
    <cellStyle name="DESTAQ1 4 2 6 2" xfId="4562" xr:uid="{00000000-0005-0000-0000-000008070000}"/>
    <cellStyle name="DESTAQ1 4 2 6 3" xfId="4561" xr:uid="{00000000-0005-0000-0000-000009070000}"/>
    <cellStyle name="DESTAQ1 4 3" xfId="2997" xr:uid="{00000000-0005-0000-0000-00000A070000}"/>
    <cellStyle name="DESTAQ1 4 3 2" xfId="2998" xr:uid="{00000000-0005-0000-0000-00000B070000}"/>
    <cellStyle name="DESTAQ1 4 3 2 2" xfId="4564" xr:uid="{00000000-0005-0000-0000-00000C070000}"/>
    <cellStyle name="DESTAQ1 4 3 2 3" xfId="4563" xr:uid="{00000000-0005-0000-0000-00000D070000}"/>
    <cellStyle name="DESTAQ1 4 3 3" xfId="2999" xr:uid="{00000000-0005-0000-0000-00000E070000}"/>
    <cellStyle name="DESTAQ1 4 3 3 2" xfId="4565" xr:uid="{00000000-0005-0000-0000-00000F070000}"/>
    <cellStyle name="DESTAQ1 4 3 4" xfId="3000" xr:uid="{00000000-0005-0000-0000-000010070000}"/>
    <cellStyle name="DESTAQ1 4 3 4 2" xfId="4567" xr:uid="{00000000-0005-0000-0000-000011070000}"/>
    <cellStyle name="DESTAQ1 4 3 4 3" xfId="4566" xr:uid="{00000000-0005-0000-0000-000012070000}"/>
    <cellStyle name="DESTAQ1 4 3 5" xfId="3001" xr:uid="{00000000-0005-0000-0000-000013070000}"/>
    <cellStyle name="DESTAQ1 4 3 5 2" xfId="4569" xr:uid="{00000000-0005-0000-0000-000014070000}"/>
    <cellStyle name="DESTAQ1 4 3 5 3" xfId="4568" xr:uid="{00000000-0005-0000-0000-000015070000}"/>
    <cellStyle name="DESTAQ1 4 3 6" xfId="3002" xr:uid="{00000000-0005-0000-0000-000016070000}"/>
    <cellStyle name="DESTAQ1 4 3 6 2" xfId="4571" xr:uid="{00000000-0005-0000-0000-000017070000}"/>
    <cellStyle name="DESTAQ1 4 3 6 3" xfId="4570" xr:uid="{00000000-0005-0000-0000-000018070000}"/>
    <cellStyle name="DESTAQ1 4 4" xfId="3003" xr:uid="{00000000-0005-0000-0000-000019070000}"/>
    <cellStyle name="DESTAQ1 4 4 2" xfId="3004" xr:uid="{00000000-0005-0000-0000-00001A070000}"/>
    <cellStyle name="DESTAQ1 4 4 2 2" xfId="4574" xr:uid="{00000000-0005-0000-0000-00001B070000}"/>
    <cellStyle name="DESTAQ1 4 4 2 3" xfId="4573" xr:uid="{00000000-0005-0000-0000-00001C070000}"/>
    <cellStyle name="DESTAQ1 4 4 3" xfId="3005" xr:uid="{00000000-0005-0000-0000-00001D070000}"/>
    <cellStyle name="DESTAQ1 4 4 3 2" xfId="4575" xr:uid="{00000000-0005-0000-0000-00001E070000}"/>
    <cellStyle name="DESTAQ1 4 4 4" xfId="3006" xr:uid="{00000000-0005-0000-0000-00001F070000}"/>
    <cellStyle name="DESTAQ1 4 4 4 2" xfId="4577" xr:uid="{00000000-0005-0000-0000-000020070000}"/>
    <cellStyle name="DESTAQ1 4 4 4 3" xfId="4576" xr:uid="{00000000-0005-0000-0000-000021070000}"/>
    <cellStyle name="DESTAQ1 4 4 5" xfId="3007" xr:uid="{00000000-0005-0000-0000-000022070000}"/>
    <cellStyle name="DESTAQ1 4 4 5 2" xfId="4579" xr:uid="{00000000-0005-0000-0000-000023070000}"/>
    <cellStyle name="DESTAQ1 4 4 5 3" xfId="4578" xr:uid="{00000000-0005-0000-0000-000024070000}"/>
    <cellStyle name="DESTAQ1 4 4 6" xfId="3008" xr:uid="{00000000-0005-0000-0000-000025070000}"/>
    <cellStyle name="DESTAQ1 4 4 6 2" xfId="4581" xr:uid="{00000000-0005-0000-0000-000026070000}"/>
    <cellStyle name="DESTAQ1 4 4 6 3" xfId="4580" xr:uid="{00000000-0005-0000-0000-000027070000}"/>
    <cellStyle name="DESTAQ1 4 4 7" xfId="4572" xr:uid="{00000000-0005-0000-0000-000028070000}"/>
    <cellStyle name="DESTAQ1 4 5" xfId="3009" xr:uid="{00000000-0005-0000-0000-000029070000}"/>
    <cellStyle name="DESTAQ1 4 5 2" xfId="3010" xr:uid="{00000000-0005-0000-0000-00002A070000}"/>
    <cellStyle name="DESTAQ1 4 5 2 2" xfId="4584" xr:uid="{00000000-0005-0000-0000-00002B070000}"/>
    <cellStyle name="DESTAQ1 4 5 2 3" xfId="4583" xr:uid="{00000000-0005-0000-0000-00002C070000}"/>
    <cellStyle name="DESTAQ1 4 5 3" xfId="3011" xr:uid="{00000000-0005-0000-0000-00002D070000}"/>
    <cellStyle name="DESTAQ1 4 5 3 2" xfId="4585" xr:uid="{00000000-0005-0000-0000-00002E070000}"/>
    <cellStyle name="DESTAQ1 4 5 4" xfId="3012" xr:uid="{00000000-0005-0000-0000-00002F070000}"/>
    <cellStyle name="DESTAQ1 4 5 4 2" xfId="4587" xr:uid="{00000000-0005-0000-0000-000030070000}"/>
    <cellStyle name="DESTAQ1 4 5 4 3" xfId="4586" xr:uid="{00000000-0005-0000-0000-000031070000}"/>
    <cellStyle name="DESTAQ1 4 5 5" xfId="3013" xr:uid="{00000000-0005-0000-0000-000032070000}"/>
    <cellStyle name="DESTAQ1 4 5 5 2" xfId="4589" xr:uid="{00000000-0005-0000-0000-000033070000}"/>
    <cellStyle name="DESTAQ1 4 5 5 3" xfId="4588" xr:uid="{00000000-0005-0000-0000-000034070000}"/>
    <cellStyle name="DESTAQ1 4 5 6" xfId="3014" xr:uid="{00000000-0005-0000-0000-000035070000}"/>
    <cellStyle name="DESTAQ1 4 5 6 2" xfId="4591" xr:uid="{00000000-0005-0000-0000-000036070000}"/>
    <cellStyle name="DESTAQ1 4 5 6 3" xfId="4590" xr:uid="{00000000-0005-0000-0000-000037070000}"/>
    <cellStyle name="DESTAQ1 4 5 7" xfId="4582" xr:uid="{00000000-0005-0000-0000-000038070000}"/>
    <cellStyle name="DESTAQ1 4 6" xfId="4227" xr:uid="{00000000-0005-0000-0000-000039070000}"/>
    <cellStyle name="DESTAQ1 5" xfId="3015" xr:uid="{00000000-0005-0000-0000-00003A070000}"/>
    <cellStyle name="DESTAQ1 5 2" xfId="4593" xr:uid="{00000000-0005-0000-0000-00003B070000}"/>
    <cellStyle name="DESTAQ1 5 3" xfId="4592" xr:uid="{00000000-0005-0000-0000-00003C070000}"/>
    <cellStyle name="DESTAQ1 6" xfId="2939" xr:uid="{00000000-0005-0000-0000-00003D070000}"/>
    <cellStyle name="Dezimal [0]_Compiling Utility Macros" xfId="598" xr:uid="{00000000-0005-0000-0000-00003E070000}"/>
    <cellStyle name="Dezimal_Compiling Utility Macros" xfId="599" xr:uid="{00000000-0005-0000-0000-00003F070000}"/>
    <cellStyle name="Dia" xfId="600" xr:uid="{00000000-0005-0000-0000-000040070000}"/>
    <cellStyle name="Dia 2" xfId="1974" xr:uid="{00000000-0005-0000-0000-000041070000}"/>
    <cellStyle name="Dia 3" xfId="3016" xr:uid="{00000000-0005-0000-0000-000042070000}"/>
    <cellStyle name="Dotted Line" xfId="601" xr:uid="{00000000-0005-0000-0000-000043070000}"/>
    <cellStyle name="Dotted Line 2" xfId="1975" xr:uid="{00000000-0005-0000-0000-000044070000}"/>
    <cellStyle name="Dotted Line 3" xfId="3017" xr:uid="{00000000-0005-0000-0000-000045070000}"/>
    <cellStyle name="E&amp;Y House" xfId="602" xr:uid="{00000000-0005-0000-0000-000046070000}"/>
    <cellStyle name="E&amp;Y House 2" xfId="1976" xr:uid="{00000000-0005-0000-0000-000047070000}"/>
    <cellStyle name="E&amp;Y House 3" xfId="3018" xr:uid="{00000000-0005-0000-0000-000048070000}"/>
    <cellStyle name="Encabez1" xfId="603" xr:uid="{00000000-0005-0000-0000-000049070000}"/>
    <cellStyle name="Encabez1 2" xfId="1977" xr:uid="{00000000-0005-0000-0000-00004A070000}"/>
    <cellStyle name="Encabez1 3" xfId="3019" xr:uid="{00000000-0005-0000-0000-00004B070000}"/>
    <cellStyle name="Encabez2" xfId="604" xr:uid="{00000000-0005-0000-0000-00004C070000}"/>
    <cellStyle name="Encabez2 2" xfId="1978" xr:uid="{00000000-0005-0000-0000-00004D070000}"/>
    <cellStyle name="Encabez2 3" xfId="3020" xr:uid="{00000000-0005-0000-0000-00004E070000}"/>
    <cellStyle name="Ênfase1 2" xfId="305" xr:uid="{00000000-0005-0000-0000-00004F070000}"/>
    <cellStyle name="Ênfase1 2 2" xfId="605" xr:uid="{00000000-0005-0000-0000-000050070000}"/>
    <cellStyle name="Ênfase1 2 2 2" xfId="1979" xr:uid="{00000000-0005-0000-0000-000051070000}"/>
    <cellStyle name="Ênfase1 2 2 3" xfId="3022" xr:uid="{00000000-0005-0000-0000-000052070000}"/>
    <cellStyle name="Ênfase1 2 3" xfId="1742" xr:uid="{00000000-0005-0000-0000-000053070000}"/>
    <cellStyle name="Ênfase1 2 3 2" xfId="3023" xr:uid="{00000000-0005-0000-0000-000054070000}"/>
    <cellStyle name="Ênfase1 2 4" xfId="3024" xr:uid="{00000000-0005-0000-0000-000055070000}"/>
    <cellStyle name="Ênfase1 2 5" xfId="3021" xr:uid="{00000000-0005-0000-0000-000056070000}"/>
    <cellStyle name="Ênfase1 2_Plan2" xfId="3025" xr:uid="{00000000-0005-0000-0000-000057070000}"/>
    <cellStyle name="Ênfase1 3" xfId="606" xr:uid="{00000000-0005-0000-0000-000058070000}"/>
    <cellStyle name="Ênfase1 3 2" xfId="1980" xr:uid="{00000000-0005-0000-0000-000059070000}"/>
    <cellStyle name="Ênfase1 3 3" xfId="3026" xr:uid="{00000000-0005-0000-0000-00005A070000}"/>
    <cellStyle name="Ênfase1 3_Income statement" xfId="1272" xr:uid="{00000000-0005-0000-0000-00005B070000}"/>
    <cellStyle name="Ênfase1 4" xfId="607" xr:uid="{00000000-0005-0000-0000-00005C070000}"/>
    <cellStyle name="Ênfase1 4 2" xfId="1981" xr:uid="{00000000-0005-0000-0000-00005D070000}"/>
    <cellStyle name="Ênfase1 4 3" xfId="3027" xr:uid="{00000000-0005-0000-0000-00005E070000}"/>
    <cellStyle name="Ênfase1 4_Income statement" xfId="1273" xr:uid="{00000000-0005-0000-0000-00005F070000}"/>
    <cellStyle name="Ênfase1 5" xfId="608" xr:uid="{00000000-0005-0000-0000-000060070000}"/>
    <cellStyle name="Ênfase1 5 2" xfId="1982" xr:uid="{00000000-0005-0000-0000-000061070000}"/>
    <cellStyle name="Ênfase1 5 3" xfId="3028" xr:uid="{00000000-0005-0000-0000-000062070000}"/>
    <cellStyle name="Ênfase1 5_Income statement" xfId="1274" xr:uid="{00000000-0005-0000-0000-000063070000}"/>
    <cellStyle name="Ênfase1 6" xfId="609" xr:uid="{00000000-0005-0000-0000-000064070000}"/>
    <cellStyle name="Ênfase1 6 2" xfId="1983" xr:uid="{00000000-0005-0000-0000-000065070000}"/>
    <cellStyle name="Ênfase1 6 3" xfId="3029" xr:uid="{00000000-0005-0000-0000-000066070000}"/>
    <cellStyle name="Ênfase1 6_Income statement" xfId="1275" xr:uid="{00000000-0005-0000-0000-000067070000}"/>
    <cellStyle name="Ênfase1 7" xfId="1528" xr:uid="{00000000-0005-0000-0000-000068070000}"/>
    <cellStyle name="Ênfase1 7 2" xfId="5079" xr:uid="{00000000-0005-0000-0000-000069070000}"/>
    <cellStyle name="Ênfase1 8" xfId="4200" xr:uid="{00000000-0005-0000-0000-00006A070000}"/>
    <cellStyle name="Ênfase2 2" xfId="306" xr:uid="{00000000-0005-0000-0000-00006B070000}"/>
    <cellStyle name="Ênfase2 2 2" xfId="610" xr:uid="{00000000-0005-0000-0000-00006C070000}"/>
    <cellStyle name="Ênfase2 2 2 2" xfId="1984" xr:uid="{00000000-0005-0000-0000-00006D070000}"/>
    <cellStyle name="Ênfase2 2 2 3" xfId="3031" xr:uid="{00000000-0005-0000-0000-00006E070000}"/>
    <cellStyle name="Ênfase2 2 3" xfId="1743" xr:uid="{00000000-0005-0000-0000-00006F070000}"/>
    <cellStyle name="Ênfase2 2 3 2" xfId="3032" xr:uid="{00000000-0005-0000-0000-000070070000}"/>
    <cellStyle name="Ênfase2 2 4" xfId="3033" xr:uid="{00000000-0005-0000-0000-000071070000}"/>
    <cellStyle name="Ênfase2 2 5" xfId="3030" xr:uid="{00000000-0005-0000-0000-000072070000}"/>
    <cellStyle name="Ênfase2 2_Plan2" xfId="3034" xr:uid="{00000000-0005-0000-0000-000073070000}"/>
    <cellStyle name="Ênfase2 3" xfId="611" xr:uid="{00000000-0005-0000-0000-000074070000}"/>
    <cellStyle name="Ênfase2 3 2" xfId="1985" xr:uid="{00000000-0005-0000-0000-000075070000}"/>
    <cellStyle name="Ênfase2 3 3" xfId="3035" xr:uid="{00000000-0005-0000-0000-000076070000}"/>
    <cellStyle name="Ênfase2 3_Income statement" xfId="1276" xr:uid="{00000000-0005-0000-0000-000077070000}"/>
    <cellStyle name="Ênfase2 4" xfId="612" xr:uid="{00000000-0005-0000-0000-000078070000}"/>
    <cellStyle name="Ênfase2 4 2" xfId="1986" xr:uid="{00000000-0005-0000-0000-000079070000}"/>
    <cellStyle name="Ênfase2 4 3" xfId="3036" xr:uid="{00000000-0005-0000-0000-00007A070000}"/>
    <cellStyle name="Ênfase2 4_Income statement" xfId="1277" xr:uid="{00000000-0005-0000-0000-00007B070000}"/>
    <cellStyle name="Ênfase2 5" xfId="613" xr:uid="{00000000-0005-0000-0000-00007C070000}"/>
    <cellStyle name="Ênfase2 5 2" xfId="1987" xr:uid="{00000000-0005-0000-0000-00007D070000}"/>
    <cellStyle name="Ênfase2 5 3" xfId="3037" xr:uid="{00000000-0005-0000-0000-00007E070000}"/>
    <cellStyle name="Ênfase2 5_Income statement" xfId="1278" xr:uid="{00000000-0005-0000-0000-00007F070000}"/>
    <cellStyle name="Ênfase2 6" xfId="614" xr:uid="{00000000-0005-0000-0000-000080070000}"/>
    <cellStyle name="Ênfase2 6 2" xfId="1988" xr:uid="{00000000-0005-0000-0000-000081070000}"/>
    <cellStyle name="Ênfase2 6 3" xfId="3038" xr:uid="{00000000-0005-0000-0000-000082070000}"/>
    <cellStyle name="Ênfase2 6_Income statement" xfId="1279" xr:uid="{00000000-0005-0000-0000-000083070000}"/>
    <cellStyle name="Ênfase2 7" xfId="1532" xr:uid="{00000000-0005-0000-0000-000084070000}"/>
    <cellStyle name="Ênfase2 7 2" xfId="5083" xr:uid="{00000000-0005-0000-0000-000085070000}"/>
    <cellStyle name="Ênfase2 8" xfId="4204" xr:uid="{00000000-0005-0000-0000-000086070000}"/>
    <cellStyle name="Ênfase3 2" xfId="307" xr:uid="{00000000-0005-0000-0000-000087070000}"/>
    <cellStyle name="Ênfase3 2 2" xfId="615" xr:uid="{00000000-0005-0000-0000-000088070000}"/>
    <cellStyle name="Ênfase3 2 2 2" xfId="1989" xr:uid="{00000000-0005-0000-0000-000089070000}"/>
    <cellStyle name="Ênfase3 2 2 3" xfId="3040" xr:uid="{00000000-0005-0000-0000-00008A070000}"/>
    <cellStyle name="Ênfase3 2 3" xfId="1744" xr:uid="{00000000-0005-0000-0000-00008B070000}"/>
    <cellStyle name="Ênfase3 2 3 2" xfId="3041" xr:uid="{00000000-0005-0000-0000-00008C070000}"/>
    <cellStyle name="Ênfase3 2 4" xfId="3042" xr:uid="{00000000-0005-0000-0000-00008D070000}"/>
    <cellStyle name="Ênfase3 2 5" xfId="3039" xr:uid="{00000000-0005-0000-0000-00008E070000}"/>
    <cellStyle name="Ênfase3 2_Plan2" xfId="3043" xr:uid="{00000000-0005-0000-0000-00008F070000}"/>
    <cellStyle name="Ênfase3 3" xfId="616" xr:uid="{00000000-0005-0000-0000-000090070000}"/>
    <cellStyle name="Ênfase3 3 2" xfId="1990" xr:uid="{00000000-0005-0000-0000-000091070000}"/>
    <cellStyle name="Ênfase3 3 3" xfId="3044" xr:uid="{00000000-0005-0000-0000-000092070000}"/>
    <cellStyle name="Ênfase3 3_Income statement" xfId="1280" xr:uid="{00000000-0005-0000-0000-000093070000}"/>
    <cellStyle name="Ênfase3 4" xfId="617" xr:uid="{00000000-0005-0000-0000-000094070000}"/>
    <cellStyle name="Ênfase3 4 2" xfId="1991" xr:uid="{00000000-0005-0000-0000-000095070000}"/>
    <cellStyle name="Ênfase3 4 3" xfId="3045" xr:uid="{00000000-0005-0000-0000-000096070000}"/>
    <cellStyle name="Ênfase3 4_Income statement" xfId="1281" xr:uid="{00000000-0005-0000-0000-000097070000}"/>
    <cellStyle name="Ênfase3 5" xfId="618" xr:uid="{00000000-0005-0000-0000-000098070000}"/>
    <cellStyle name="Ênfase3 5 2" xfId="1992" xr:uid="{00000000-0005-0000-0000-000099070000}"/>
    <cellStyle name="Ênfase3 5 3" xfId="3046" xr:uid="{00000000-0005-0000-0000-00009A070000}"/>
    <cellStyle name="Ênfase3 5_Income statement" xfId="1282" xr:uid="{00000000-0005-0000-0000-00009B070000}"/>
    <cellStyle name="Ênfase3 6" xfId="619" xr:uid="{00000000-0005-0000-0000-00009C070000}"/>
    <cellStyle name="Ênfase3 6 2" xfId="1993" xr:uid="{00000000-0005-0000-0000-00009D070000}"/>
    <cellStyle name="Ênfase3 6 3" xfId="3047" xr:uid="{00000000-0005-0000-0000-00009E070000}"/>
    <cellStyle name="Ênfase3 6_Income statement" xfId="1283" xr:uid="{00000000-0005-0000-0000-00009F070000}"/>
    <cellStyle name="Ênfase3 7" xfId="1536" xr:uid="{00000000-0005-0000-0000-0000A0070000}"/>
    <cellStyle name="Ênfase3 7 2" xfId="5087" xr:uid="{00000000-0005-0000-0000-0000A1070000}"/>
    <cellStyle name="Ênfase3 8" xfId="4208" xr:uid="{00000000-0005-0000-0000-0000A2070000}"/>
    <cellStyle name="Ênfase4 2" xfId="308" xr:uid="{00000000-0005-0000-0000-0000A3070000}"/>
    <cellStyle name="Ênfase4 2 2" xfId="620" xr:uid="{00000000-0005-0000-0000-0000A4070000}"/>
    <cellStyle name="Ênfase4 2 2 2" xfId="1994" xr:uid="{00000000-0005-0000-0000-0000A5070000}"/>
    <cellStyle name="Ênfase4 2 2 3" xfId="3049" xr:uid="{00000000-0005-0000-0000-0000A6070000}"/>
    <cellStyle name="Ênfase4 2 3" xfId="1745" xr:uid="{00000000-0005-0000-0000-0000A7070000}"/>
    <cellStyle name="Ênfase4 2 3 2" xfId="3050" xr:uid="{00000000-0005-0000-0000-0000A8070000}"/>
    <cellStyle name="Ênfase4 2 4" xfId="3051" xr:uid="{00000000-0005-0000-0000-0000A9070000}"/>
    <cellStyle name="Ênfase4 2 5" xfId="3048" xr:uid="{00000000-0005-0000-0000-0000AA070000}"/>
    <cellStyle name="Ênfase4 2_Plan2" xfId="3052" xr:uid="{00000000-0005-0000-0000-0000AB070000}"/>
    <cellStyle name="Ênfase4 3" xfId="621" xr:uid="{00000000-0005-0000-0000-0000AC070000}"/>
    <cellStyle name="Ênfase4 3 2" xfId="1995" xr:uid="{00000000-0005-0000-0000-0000AD070000}"/>
    <cellStyle name="Ênfase4 3 3" xfId="3053" xr:uid="{00000000-0005-0000-0000-0000AE070000}"/>
    <cellStyle name="Ênfase4 3_Income statement" xfId="1284" xr:uid="{00000000-0005-0000-0000-0000AF070000}"/>
    <cellStyle name="Ênfase4 4" xfId="622" xr:uid="{00000000-0005-0000-0000-0000B0070000}"/>
    <cellStyle name="Ênfase4 4 2" xfId="1996" xr:uid="{00000000-0005-0000-0000-0000B1070000}"/>
    <cellStyle name="Ênfase4 4 3" xfId="3054" xr:uid="{00000000-0005-0000-0000-0000B2070000}"/>
    <cellStyle name="Ênfase4 4_Income statement" xfId="1285" xr:uid="{00000000-0005-0000-0000-0000B3070000}"/>
    <cellStyle name="Ênfase4 5" xfId="623" xr:uid="{00000000-0005-0000-0000-0000B4070000}"/>
    <cellStyle name="Ênfase4 5 2" xfId="1997" xr:uid="{00000000-0005-0000-0000-0000B5070000}"/>
    <cellStyle name="Ênfase4 5 3" xfId="3055" xr:uid="{00000000-0005-0000-0000-0000B6070000}"/>
    <cellStyle name="Ênfase4 5_Income statement" xfId="1286" xr:uid="{00000000-0005-0000-0000-0000B7070000}"/>
    <cellStyle name="Ênfase4 6" xfId="624" xr:uid="{00000000-0005-0000-0000-0000B8070000}"/>
    <cellStyle name="Ênfase4 6 2" xfId="1998" xr:uid="{00000000-0005-0000-0000-0000B9070000}"/>
    <cellStyle name="Ênfase4 6 3" xfId="3056" xr:uid="{00000000-0005-0000-0000-0000BA070000}"/>
    <cellStyle name="Ênfase4 6_Income statement" xfId="1287" xr:uid="{00000000-0005-0000-0000-0000BB070000}"/>
    <cellStyle name="Ênfase4 7" xfId="1540" xr:uid="{00000000-0005-0000-0000-0000BC070000}"/>
    <cellStyle name="Ênfase4 7 2" xfId="5091" xr:uid="{00000000-0005-0000-0000-0000BD070000}"/>
    <cellStyle name="Ênfase4 8" xfId="4212" xr:uid="{00000000-0005-0000-0000-0000BE070000}"/>
    <cellStyle name="Ênfase5 2" xfId="309" xr:uid="{00000000-0005-0000-0000-0000BF070000}"/>
    <cellStyle name="Ênfase5 2 2" xfId="625" xr:uid="{00000000-0005-0000-0000-0000C0070000}"/>
    <cellStyle name="Ênfase5 2 2 2" xfId="1999" xr:uid="{00000000-0005-0000-0000-0000C1070000}"/>
    <cellStyle name="Ênfase5 2 2 3" xfId="3058" xr:uid="{00000000-0005-0000-0000-0000C2070000}"/>
    <cellStyle name="Ênfase5 2 3" xfId="1746" xr:uid="{00000000-0005-0000-0000-0000C3070000}"/>
    <cellStyle name="Ênfase5 2 3 2" xfId="3059" xr:uid="{00000000-0005-0000-0000-0000C4070000}"/>
    <cellStyle name="Ênfase5 2 4" xfId="3060" xr:uid="{00000000-0005-0000-0000-0000C5070000}"/>
    <cellStyle name="Ênfase5 2 5" xfId="3057" xr:uid="{00000000-0005-0000-0000-0000C6070000}"/>
    <cellStyle name="Ênfase5 2_Plan2" xfId="3061" xr:uid="{00000000-0005-0000-0000-0000C7070000}"/>
    <cellStyle name="Ênfase5 3" xfId="626" xr:uid="{00000000-0005-0000-0000-0000C8070000}"/>
    <cellStyle name="Ênfase5 3 2" xfId="2000" xr:uid="{00000000-0005-0000-0000-0000C9070000}"/>
    <cellStyle name="Ênfase5 3 3" xfId="3062" xr:uid="{00000000-0005-0000-0000-0000CA070000}"/>
    <cellStyle name="Ênfase5 3_Income statement" xfId="1288" xr:uid="{00000000-0005-0000-0000-0000CB070000}"/>
    <cellStyle name="Ênfase5 4" xfId="627" xr:uid="{00000000-0005-0000-0000-0000CC070000}"/>
    <cellStyle name="Ênfase5 4 2" xfId="2001" xr:uid="{00000000-0005-0000-0000-0000CD070000}"/>
    <cellStyle name="Ênfase5 4 3" xfId="3063" xr:uid="{00000000-0005-0000-0000-0000CE070000}"/>
    <cellStyle name="Ênfase5 4_Income statement" xfId="1289" xr:uid="{00000000-0005-0000-0000-0000CF070000}"/>
    <cellStyle name="Ênfase5 5" xfId="628" xr:uid="{00000000-0005-0000-0000-0000D0070000}"/>
    <cellStyle name="Ênfase5 5 2" xfId="2002" xr:uid="{00000000-0005-0000-0000-0000D1070000}"/>
    <cellStyle name="Ênfase5 5 3" xfId="3064" xr:uid="{00000000-0005-0000-0000-0000D2070000}"/>
    <cellStyle name="Ênfase5 5_Income statement" xfId="1290" xr:uid="{00000000-0005-0000-0000-0000D3070000}"/>
    <cellStyle name="Ênfase5 6" xfId="629" xr:uid="{00000000-0005-0000-0000-0000D4070000}"/>
    <cellStyle name="Ênfase5 6 2" xfId="2003" xr:uid="{00000000-0005-0000-0000-0000D5070000}"/>
    <cellStyle name="Ênfase5 6 3" xfId="3065" xr:uid="{00000000-0005-0000-0000-0000D6070000}"/>
    <cellStyle name="Ênfase5 6_Income statement" xfId="1291" xr:uid="{00000000-0005-0000-0000-0000D7070000}"/>
    <cellStyle name="Ênfase5 7" xfId="1544" xr:uid="{00000000-0005-0000-0000-0000D8070000}"/>
    <cellStyle name="Ênfase5 7 2" xfId="5095" xr:uid="{00000000-0005-0000-0000-0000D9070000}"/>
    <cellStyle name="Ênfase5 8" xfId="4216" xr:uid="{00000000-0005-0000-0000-0000DA070000}"/>
    <cellStyle name="Ênfase6 2" xfId="310" xr:uid="{00000000-0005-0000-0000-0000DB070000}"/>
    <cellStyle name="Ênfase6 2 2" xfId="630" xr:uid="{00000000-0005-0000-0000-0000DC070000}"/>
    <cellStyle name="Ênfase6 2 2 2" xfId="2004" xr:uid="{00000000-0005-0000-0000-0000DD070000}"/>
    <cellStyle name="Ênfase6 2 2 3" xfId="3067" xr:uid="{00000000-0005-0000-0000-0000DE070000}"/>
    <cellStyle name="Ênfase6 2 3" xfId="1747" xr:uid="{00000000-0005-0000-0000-0000DF070000}"/>
    <cellStyle name="Ênfase6 2 3 2" xfId="3068" xr:uid="{00000000-0005-0000-0000-0000E0070000}"/>
    <cellStyle name="Ênfase6 2 4" xfId="3069" xr:uid="{00000000-0005-0000-0000-0000E1070000}"/>
    <cellStyle name="Ênfase6 2 5" xfId="3066" xr:uid="{00000000-0005-0000-0000-0000E2070000}"/>
    <cellStyle name="Ênfase6 2_Plan2" xfId="3070" xr:uid="{00000000-0005-0000-0000-0000E3070000}"/>
    <cellStyle name="Ênfase6 3" xfId="631" xr:uid="{00000000-0005-0000-0000-0000E4070000}"/>
    <cellStyle name="Ênfase6 3 2" xfId="2005" xr:uid="{00000000-0005-0000-0000-0000E5070000}"/>
    <cellStyle name="Ênfase6 3 3" xfId="3071" xr:uid="{00000000-0005-0000-0000-0000E6070000}"/>
    <cellStyle name="Ênfase6 3_Income statement" xfId="1292" xr:uid="{00000000-0005-0000-0000-0000E7070000}"/>
    <cellStyle name="Ênfase6 4" xfId="632" xr:uid="{00000000-0005-0000-0000-0000E8070000}"/>
    <cellStyle name="Ênfase6 4 2" xfId="2006" xr:uid="{00000000-0005-0000-0000-0000E9070000}"/>
    <cellStyle name="Ênfase6 4 3" xfId="3072" xr:uid="{00000000-0005-0000-0000-0000EA070000}"/>
    <cellStyle name="Ênfase6 4_Income statement" xfId="1293" xr:uid="{00000000-0005-0000-0000-0000EB070000}"/>
    <cellStyle name="Ênfase6 5" xfId="633" xr:uid="{00000000-0005-0000-0000-0000EC070000}"/>
    <cellStyle name="Ênfase6 5 2" xfId="2007" xr:uid="{00000000-0005-0000-0000-0000ED070000}"/>
    <cellStyle name="Ênfase6 5 3" xfId="3073" xr:uid="{00000000-0005-0000-0000-0000EE070000}"/>
    <cellStyle name="Ênfase6 5_Income statement" xfId="1294" xr:uid="{00000000-0005-0000-0000-0000EF070000}"/>
    <cellStyle name="Ênfase6 6" xfId="634" xr:uid="{00000000-0005-0000-0000-0000F0070000}"/>
    <cellStyle name="Ênfase6 6 2" xfId="2008" xr:uid="{00000000-0005-0000-0000-0000F1070000}"/>
    <cellStyle name="Ênfase6 6 3" xfId="3074" xr:uid="{00000000-0005-0000-0000-0000F2070000}"/>
    <cellStyle name="Ênfase6 6_Income statement" xfId="1295" xr:uid="{00000000-0005-0000-0000-0000F3070000}"/>
    <cellStyle name="Ênfase6 7" xfId="1548" xr:uid="{00000000-0005-0000-0000-0000F4070000}"/>
    <cellStyle name="Ênfase6 7 2" xfId="5099" xr:uid="{00000000-0005-0000-0000-0000F5070000}"/>
    <cellStyle name="Ênfase6 8" xfId="4220" xr:uid="{00000000-0005-0000-0000-0000F6070000}"/>
    <cellStyle name="Enter Currency (0)" xfId="635" xr:uid="{00000000-0005-0000-0000-0000F7070000}"/>
    <cellStyle name="Enter Currency (0) 2" xfId="2009" xr:uid="{00000000-0005-0000-0000-0000F8070000}"/>
    <cellStyle name="Enter Currency (0) 3" xfId="3075" xr:uid="{00000000-0005-0000-0000-0000F9070000}"/>
    <cellStyle name="Enter Currency (2)" xfId="636" xr:uid="{00000000-0005-0000-0000-0000FA070000}"/>
    <cellStyle name="Enter Currency (2) 2" xfId="2010" xr:uid="{00000000-0005-0000-0000-0000FB070000}"/>
    <cellStyle name="Enter Currency (2) 3" xfId="3076" xr:uid="{00000000-0005-0000-0000-0000FC070000}"/>
    <cellStyle name="Enter Units (0)" xfId="637" xr:uid="{00000000-0005-0000-0000-0000FD070000}"/>
    <cellStyle name="Enter Units (0) 2" xfId="2011" xr:uid="{00000000-0005-0000-0000-0000FE070000}"/>
    <cellStyle name="Enter Units (0) 3" xfId="3077" xr:uid="{00000000-0005-0000-0000-0000FF070000}"/>
    <cellStyle name="Enter Units (1)" xfId="638" xr:uid="{00000000-0005-0000-0000-000000080000}"/>
    <cellStyle name="Enter Units (1) 2" xfId="2012" xr:uid="{00000000-0005-0000-0000-000001080000}"/>
    <cellStyle name="Enter Units (1) 3" xfId="3078" xr:uid="{00000000-0005-0000-0000-000002080000}"/>
    <cellStyle name="Enter Units (2)" xfId="639" xr:uid="{00000000-0005-0000-0000-000003080000}"/>
    <cellStyle name="Enter Units (2) 2" xfId="2013" xr:uid="{00000000-0005-0000-0000-000004080000}"/>
    <cellStyle name="Enter Units (2) 3" xfId="3079" xr:uid="{00000000-0005-0000-0000-000005080000}"/>
    <cellStyle name="Entered" xfId="640" xr:uid="{00000000-0005-0000-0000-000006080000}"/>
    <cellStyle name="Entered 2" xfId="2014" xr:uid="{00000000-0005-0000-0000-000007080000}"/>
    <cellStyle name="Entered 3" xfId="3080" xr:uid="{00000000-0005-0000-0000-000008080000}"/>
    <cellStyle name="Entrada" xfId="695" builtinId="20" customBuiltin="1"/>
    <cellStyle name="Entrada 2" xfId="311" xr:uid="{00000000-0005-0000-0000-00000A080000}"/>
    <cellStyle name="Entrada 2 10" xfId="3082" xr:uid="{00000000-0005-0000-0000-00000B080000}"/>
    <cellStyle name="Entrada 2 10 2" xfId="4594" xr:uid="{00000000-0005-0000-0000-00000C080000}"/>
    <cellStyle name="Entrada 2 11" xfId="3081" xr:uid="{00000000-0005-0000-0000-00000D080000}"/>
    <cellStyle name="Entrada 2 2" xfId="641" xr:uid="{00000000-0005-0000-0000-00000E080000}"/>
    <cellStyle name="Entrada 2 2 2" xfId="2015" xr:uid="{00000000-0005-0000-0000-00000F080000}"/>
    <cellStyle name="Entrada 2 2 2 2" xfId="3085" xr:uid="{00000000-0005-0000-0000-000010080000}"/>
    <cellStyle name="Entrada 2 2 2 3" xfId="3086" xr:uid="{00000000-0005-0000-0000-000011080000}"/>
    <cellStyle name="Entrada 2 2 2 3 2" xfId="4595" xr:uid="{00000000-0005-0000-0000-000012080000}"/>
    <cellStyle name="Entrada 2 2 2 4" xfId="3087" xr:uid="{00000000-0005-0000-0000-000013080000}"/>
    <cellStyle name="Entrada 2 2 2 4 2" xfId="4596" xr:uid="{00000000-0005-0000-0000-000014080000}"/>
    <cellStyle name="Entrada 2 2 2 5" xfId="3088" xr:uid="{00000000-0005-0000-0000-000015080000}"/>
    <cellStyle name="Entrada 2 2 2 5 2" xfId="4597" xr:uid="{00000000-0005-0000-0000-000016080000}"/>
    <cellStyle name="Entrada 2 2 2 6" xfId="3089" xr:uid="{00000000-0005-0000-0000-000017080000}"/>
    <cellStyle name="Entrada 2 2 2 6 2" xfId="4598" xr:uid="{00000000-0005-0000-0000-000018080000}"/>
    <cellStyle name="Entrada 2 2 2 7" xfId="3084" xr:uid="{00000000-0005-0000-0000-000019080000}"/>
    <cellStyle name="Entrada 2 2 3" xfId="3090" xr:uid="{00000000-0005-0000-0000-00001A080000}"/>
    <cellStyle name="Entrada 2 2 4" xfId="3091" xr:uid="{00000000-0005-0000-0000-00001B080000}"/>
    <cellStyle name="Entrada 2 2 4 2" xfId="4599" xr:uid="{00000000-0005-0000-0000-00001C080000}"/>
    <cellStyle name="Entrada 2 2 5" xfId="3092" xr:uid="{00000000-0005-0000-0000-00001D080000}"/>
    <cellStyle name="Entrada 2 2 5 2" xfId="4600" xr:uid="{00000000-0005-0000-0000-00001E080000}"/>
    <cellStyle name="Entrada 2 2 6" xfId="3093" xr:uid="{00000000-0005-0000-0000-00001F080000}"/>
    <cellStyle name="Entrada 2 2 6 2" xfId="4601" xr:uid="{00000000-0005-0000-0000-000020080000}"/>
    <cellStyle name="Entrada 2 2 7" xfId="3094" xr:uid="{00000000-0005-0000-0000-000021080000}"/>
    <cellStyle name="Entrada 2 2 7 2" xfId="4602" xr:uid="{00000000-0005-0000-0000-000022080000}"/>
    <cellStyle name="Entrada 2 2 8" xfId="3083" xr:uid="{00000000-0005-0000-0000-000023080000}"/>
    <cellStyle name="Entrada 2 3" xfId="1748" xr:uid="{00000000-0005-0000-0000-000024080000}"/>
    <cellStyle name="Entrada 2 3 2" xfId="3095" xr:uid="{00000000-0005-0000-0000-000025080000}"/>
    <cellStyle name="Entrada 2 4" xfId="3096" xr:uid="{00000000-0005-0000-0000-000026080000}"/>
    <cellStyle name="Entrada 2 4 2" xfId="3097" xr:uid="{00000000-0005-0000-0000-000027080000}"/>
    <cellStyle name="Entrada 2 4 3" xfId="4603" xr:uid="{00000000-0005-0000-0000-000028080000}"/>
    <cellStyle name="Entrada 2 4_Plan2" xfId="3098" xr:uid="{00000000-0005-0000-0000-000029080000}"/>
    <cellStyle name="Entrada 2 5" xfId="3099" xr:uid="{00000000-0005-0000-0000-00002A080000}"/>
    <cellStyle name="Entrada 2 6" xfId="3100" xr:uid="{00000000-0005-0000-0000-00002B080000}"/>
    <cellStyle name="Entrada 2 7" xfId="3101" xr:uid="{00000000-0005-0000-0000-00002C080000}"/>
    <cellStyle name="Entrada 2 7 2" xfId="4604" xr:uid="{00000000-0005-0000-0000-00002D080000}"/>
    <cellStyle name="Entrada 2 8" xfId="3102" xr:uid="{00000000-0005-0000-0000-00002E080000}"/>
    <cellStyle name="Entrada 2 8 2" xfId="4605" xr:uid="{00000000-0005-0000-0000-00002F080000}"/>
    <cellStyle name="Entrada 2 9" xfId="3103" xr:uid="{00000000-0005-0000-0000-000030080000}"/>
    <cellStyle name="Entrada 2 9 2" xfId="4606" xr:uid="{00000000-0005-0000-0000-000031080000}"/>
    <cellStyle name="Entrada 2_Plan2" xfId="3104" xr:uid="{00000000-0005-0000-0000-000032080000}"/>
    <cellStyle name="Entrada 3" xfId="642" xr:uid="{00000000-0005-0000-0000-000033080000}"/>
    <cellStyle name="Entrada 3 2" xfId="2016" xr:uid="{00000000-0005-0000-0000-000034080000}"/>
    <cellStyle name="Entrada 3 3" xfId="3105" xr:uid="{00000000-0005-0000-0000-000035080000}"/>
    <cellStyle name="Entrada 3_Income statement" xfId="1296" xr:uid="{00000000-0005-0000-0000-000036080000}"/>
    <cellStyle name="Entrada 4" xfId="643" xr:uid="{00000000-0005-0000-0000-000037080000}"/>
    <cellStyle name="Entrada 4 2" xfId="2017" xr:uid="{00000000-0005-0000-0000-000038080000}"/>
    <cellStyle name="Entrada 4 3" xfId="3106" xr:uid="{00000000-0005-0000-0000-000039080000}"/>
    <cellStyle name="Entrada 4_Income statement" xfId="1297" xr:uid="{00000000-0005-0000-0000-00003A080000}"/>
    <cellStyle name="Entrada 5" xfId="644" xr:uid="{00000000-0005-0000-0000-00003B080000}"/>
    <cellStyle name="Entrada 5 2" xfId="2018" xr:uid="{00000000-0005-0000-0000-00003C080000}"/>
    <cellStyle name="Entrada 5 3" xfId="3107" xr:uid="{00000000-0005-0000-0000-00003D080000}"/>
    <cellStyle name="Entrada 5_Income statement" xfId="1298" xr:uid="{00000000-0005-0000-0000-00003E080000}"/>
    <cellStyle name="Entrada 6" xfId="645" xr:uid="{00000000-0005-0000-0000-00003F080000}"/>
    <cellStyle name="Entrada 6 2" xfId="2019" xr:uid="{00000000-0005-0000-0000-000040080000}"/>
    <cellStyle name="Entrada 6 3" xfId="3108" xr:uid="{00000000-0005-0000-0000-000041080000}"/>
    <cellStyle name="Entrada 6_Income statement" xfId="1299" xr:uid="{00000000-0005-0000-0000-000042080000}"/>
    <cellStyle name="Entrada 7" xfId="1519" xr:uid="{00000000-0005-0000-0000-000043080000}"/>
    <cellStyle name="Entrada 7 2" xfId="5071" xr:uid="{00000000-0005-0000-0000-000044080000}"/>
    <cellStyle name="Entrada 8" xfId="4191" xr:uid="{00000000-0005-0000-0000-000045080000}"/>
    <cellStyle name="Euro" xfId="646" xr:uid="{00000000-0005-0000-0000-000046080000}"/>
    <cellStyle name="Euro 10" xfId="2365" xr:uid="{00000000-0005-0000-0000-000047080000}"/>
    <cellStyle name="Euro 11" xfId="3109" xr:uid="{00000000-0005-0000-0000-000048080000}"/>
    <cellStyle name="Euro 2" xfId="647" xr:uid="{00000000-0005-0000-0000-000049080000}"/>
    <cellStyle name="Euro 2 10" xfId="5425" xr:uid="{00000000-0005-0000-0000-00004A080000}"/>
    <cellStyle name="Euro 2 2" xfId="648" xr:uid="{00000000-0005-0000-0000-00004B080000}"/>
    <cellStyle name="Euro 2 2 2" xfId="2022" xr:uid="{00000000-0005-0000-0000-00004C080000}"/>
    <cellStyle name="Euro 2 2 3" xfId="3111" xr:uid="{00000000-0005-0000-0000-00004D080000}"/>
    <cellStyle name="Euro 2 2_Income statement" xfId="1302" xr:uid="{00000000-0005-0000-0000-00004E080000}"/>
    <cellStyle name="Euro 2 3" xfId="2021" xr:uid="{00000000-0005-0000-0000-00004F080000}"/>
    <cellStyle name="Euro 2 4" xfId="2309" xr:uid="{00000000-0005-0000-0000-000050080000}"/>
    <cellStyle name="Euro 2 5" xfId="2339" xr:uid="{00000000-0005-0000-0000-000051080000}"/>
    <cellStyle name="Euro 2 6" xfId="2306" xr:uid="{00000000-0005-0000-0000-000052080000}"/>
    <cellStyle name="Euro 2 7" xfId="3110" xr:uid="{00000000-0005-0000-0000-000053080000}"/>
    <cellStyle name="Euro 2 8" xfId="5277" xr:uid="{00000000-0005-0000-0000-000054080000}"/>
    <cellStyle name="Euro 2 9" xfId="5363" xr:uid="{00000000-0005-0000-0000-000055080000}"/>
    <cellStyle name="Euro 2_Income statement" xfId="1301" xr:uid="{00000000-0005-0000-0000-000056080000}"/>
    <cellStyle name="Euro 3" xfId="649" xr:uid="{00000000-0005-0000-0000-000057080000}"/>
    <cellStyle name="Euro 3 2" xfId="650" xr:uid="{00000000-0005-0000-0000-000058080000}"/>
    <cellStyle name="Euro 3 2 2" xfId="2024" xr:uid="{00000000-0005-0000-0000-000059080000}"/>
    <cellStyle name="Euro 3 2 3" xfId="3113" xr:uid="{00000000-0005-0000-0000-00005A080000}"/>
    <cellStyle name="Euro 3 2_Income statement" xfId="1304" xr:uid="{00000000-0005-0000-0000-00005B080000}"/>
    <cellStyle name="Euro 3 3" xfId="2023" xr:uid="{00000000-0005-0000-0000-00005C080000}"/>
    <cellStyle name="Euro 3 4" xfId="3112" xr:uid="{00000000-0005-0000-0000-00005D080000}"/>
    <cellStyle name="Euro 3_Income statement" xfId="1303" xr:uid="{00000000-0005-0000-0000-00005E080000}"/>
    <cellStyle name="Euro 4" xfId="651" xr:uid="{00000000-0005-0000-0000-00005F080000}"/>
    <cellStyle name="Euro 4 2" xfId="652" xr:uid="{00000000-0005-0000-0000-000060080000}"/>
    <cellStyle name="Euro 4 2 2" xfId="2026" xr:uid="{00000000-0005-0000-0000-000061080000}"/>
    <cellStyle name="Euro 4 2 3" xfId="3115" xr:uid="{00000000-0005-0000-0000-000062080000}"/>
    <cellStyle name="Euro 4 2_Income statement" xfId="1306" xr:uid="{00000000-0005-0000-0000-000063080000}"/>
    <cellStyle name="Euro 4 3" xfId="2025" xr:uid="{00000000-0005-0000-0000-000064080000}"/>
    <cellStyle name="Euro 4 4" xfId="3114" xr:uid="{00000000-0005-0000-0000-000065080000}"/>
    <cellStyle name="Euro 4_Income statement" xfId="1305" xr:uid="{00000000-0005-0000-0000-000066080000}"/>
    <cellStyle name="Euro 5" xfId="653" xr:uid="{00000000-0005-0000-0000-000067080000}"/>
    <cellStyle name="Euro 5 2" xfId="654" xr:uid="{00000000-0005-0000-0000-000068080000}"/>
    <cellStyle name="Euro 5 2 2" xfId="2028" xr:uid="{00000000-0005-0000-0000-000069080000}"/>
    <cellStyle name="Euro 5 2 3" xfId="3117" xr:uid="{00000000-0005-0000-0000-00006A080000}"/>
    <cellStyle name="Euro 5 2_Income statement" xfId="1308" xr:uid="{00000000-0005-0000-0000-00006B080000}"/>
    <cellStyle name="Euro 5 3" xfId="2027" xr:uid="{00000000-0005-0000-0000-00006C080000}"/>
    <cellStyle name="Euro 5 4" xfId="3116" xr:uid="{00000000-0005-0000-0000-00006D080000}"/>
    <cellStyle name="Euro 5_Income statement" xfId="1307" xr:uid="{00000000-0005-0000-0000-00006E080000}"/>
    <cellStyle name="Euro 6" xfId="655" xr:uid="{00000000-0005-0000-0000-00006F080000}"/>
    <cellStyle name="Euro 6 2" xfId="656" xr:uid="{00000000-0005-0000-0000-000070080000}"/>
    <cellStyle name="Euro 6 2 2" xfId="2030" xr:uid="{00000000-0005-0000-0000-000071080000}"/>
    <cellStyle name="Euro 6 2 3" xfId="3119" xr:uid="{00000000-0005-0000-0000-000072080000}"/>
    <cellStyle name="Euro 6 2_Income statement" xfId="1310" xr:uid="{00000000-0005-0000-0000-000073080000}"/>
    <cellStyle name="Euro 6 3" xfId="2029" xr:uid="{00000000-0005-0000-0000-000074080000}"/>
    <cellStyle name="Euro 6 4" xfId="3118" xr:uid="{00000000-0005-0000-0000-000075080000}"/>
    <cellStyle name="Euro 6_Income statement" xfId="1309" xr:uid="{00000000-0005-0000-0000-000076080000}"/>
    <cellStyle name="Euro 7" xfId="2020" xr:uid="{00000000-0005-0000-0000-000077080000}"/>
    <cellStyle name="Euro 8" xfId="2308" xr:uid="{00000000-0005-0000-0000-000078080000}"/>
    <cellStyle name="Euro 9" xfId="2368" xr:uid="{00000000-0005-0000-0000-000079080000}"/>
    <cellStyle name="Euro_Income statement" xfId="1300" xr:uid="{00000000-0005-0000-0000-00007A080000}"/>
    <cellStyle name="Explanatory Text" xfId="11" xr:uid="{00000000-0005-0000-0000-00007B080000}"/>
    <cellStyle name="Explanatory Text 2" xfId="2031" xr:uid="{00000000-0005-0000-0000-00007C080000}"/>
    <cellStyle name="Explanatory Text 3" xfId="3120" xr:uid="{00000000-0005-0000-0000-00007D080000}"/>
    <cellStyle name="EY House" xfId="657" xr:uid="{00000000-0005-0000-0000-00007E080000}"/>
    <cellStyle name="EY House 2" xfId="2032" xr:uid="{00000000-0005-0000-0000-00007F080000}"/>
    <cellStyle name="EY House 3" xfId="3121" xr:uid="{00000000-0005-0000-0000-000080080000}"/>
    <cellStyle name="F2" xfId="658" xr:uid="{00000000-0005-0000-0000-000081080000}"/>
    <cellStyle name="F2 2" xfId="2033" xr:uid="{00000000-0005-0000-0000-000082080000}"/>
    <cellStyle name="F2 3" xfId="3122" xr:uid="{00000000-0005-0000-0000-000083080000}"/>
    <cellStyle name="F3" xfId="659" xr:uid="{00000000-0005-0000-0000-000084080000}"/>
    <cellStyle name="F3 2" xfId="2034" xr:uid="{00000000-0005-0000-0000-000085080000}"/>
    <cellStyle name="F3 3" xfId="3123" xr:uid="{00000000-0005-0000-0000-000086080000}"/>
    <cellStyle name="F4" xfId="660" xr:uid="{00000000-0005-0000-0000-000087080000}"/>
    <cellStyle name="F4 2" xfId="2035" xr:uid="{00000000-0005-0000-0000-000088080000}"/>
    <cellStyle name="F4 3" xfId="3124" xr:uid="{00000000-0005-0000-0000-000089080000}"/>
    <cellStyle name="F5" xfId="661" xr:uid="{00000000-0005-0000-0000-00008A080000}"/>
    <cellStyle name="F5 2" xfId="2036" xr:uid="{00000000-0005-0000-0000-00008B080000}"/>
    <cellStyle name="F5 3" xfId="3125" xr:uid="{00000000-0005-0000-0000-00008C080000}"/>
    <cellStyle name="F6" xfId="662" xr:uid="{00000000-0005-0000-0000-00008D080000}"/>
    <cellStyle name="F6 2" xfId="2037" xr:uid="{00000000-0005-0000-0000-00008E080000}"/>
    <cellStyle name="F6 3" xfId="3126" xr:uid="{00000000-0005-0000-0000-00008F080000}"/>
    <cellStyle name="F7" xfId="663" xr:uid="{00000000-0005-0000-0000-000090080000}"/>
    <cellStyle name="F7 2" xfId="2038" xr:uid="{00000000-0005-0000-0000-000091080000}"/>
    <cellStyle name="F7 3" xfId="3127" xr:uid="{00000000-0005-0000-0000-000092080000}"/>
    <cellStyle name="F8" xfId="664" xr:uid="{00000000-0005-0000-0000-000093080000}"/>
    <cellStyle name="F8 2" xfId="2039" xr:uid="{00000000-0005-0000-0000-000094080000}"/>
    <cellStyle name="F8 3" xfId="3128" xr:uid="{00000000-0005-0000-0000-000095080000}"/>
    <cellStyle name="Feature" xfId="665" xr:uid="{00000000-0005-0000-0000-000096080000}"/>
    <cellStyle name="Fijo" xfId="666" xr:uid="{00000000-0005-0000-0000-000097080000}"/>
    <cellStyle name="Fijo 2" xfId="2040" xr:uid="{00000000-0005-0000-0000-000098080000}"/>
    <cellStyle name="Fijo 3" xfId="3129" xr:uid="{00000000-0005-0000-0000-000099080000}"/>
    <cellStyle name="Financiero" xfId="667" xr:uid="{00000000-0005-0000-0000-00009A080000}"/>
    <cellStyle name="Financiero 2" xfId="2041" xr:uid="{00000000-0005-0000-0000-00009B080000}"/>
    <cellStyle name="Financiero 3" xfId="3130" xr:uid="{00000000-0005-0000-0000-00009C080000}"/>
    <cellStyle name="Fixed" xfId="1120" xr:uid="{00000000-0005-0000-0000-00009D080000}"/>
    <cellStyle name="Fixo" xfId="668" xr:uid="{00000000-0005-0000-0000-00009E080000}"/>
    <cellStyle name="Footnote" xfId="669" xr:uid="{00000000-0005-0000-0000-00009F080000}"/>
    <cellStyle name="Footnote 2" xfId="2042" xr:uid="{00000000-0005-0000-0000-0000A0080000}"/>
    <cellStyle name="Footnote 3" xfId="3132" xr:uid="{00000000-0005-0000-0000-0000A1080000}"/>
    <cellStyle name="Format Number Column" xfId="45" xr:uid="{00000000-0005-0000-0000-0000A2080000}"/>
    <cellStyle name="Format Number Column 2" xfId="670" xr:uid="{00000000-0005-0000-0000-0000A3080000}"/>
    <cellStyle name="Format Number Column 2 2" xfId="2043" xr:uid="{00000000-0005-0000-0000-0000A4080000}"/>
    <cellStyle name="Format Number Column 2 3" xfId="3133" xr:uid="{00000000-0005-0000-0000-0000A5080000}"/>
    <cellStyle name="Format Number Column 2_Income statement" xfId="1311" xr:uid="{00000000-0005-0000-0000-0000A6080000}"/>
    <cellStyle name="Format Number Column 3" xfId="671" xr:uid="{00000000-0005-0000-0000-0000A7080000}"/>
    <cellStyle name="Format Number Column 3 2" xfId="2044" xr:uid="{00000000-0005-0000-0000-0000A8080000}"/>
    <cellStyle name="Format Number Column 3 3" xfId="3134" xr:uid="{00000000-0005-0000-0000-0000A9080000}"/>
    <cellStyle name="Format Number Column 3_Income statement" xfId="1312" xr:uid="{00000000-0005-0000-0000-0000AA080000}"/>
    <cellStyle name="forms" xfId="672" xr:uid="{00000000-0005-0000-0000-0000AB080000}"/>
    <cellStyle name="forms 2" xfId="2045" xr:uid="{00000000-0005-0000-0000-0000AC080000}"/>
    <cellStyle name="forms 3" xfId="3135" xr:uid="{00000000-0005-0000-0000-0000AD080000}"/>
    <cellStyle name="FORMULAS" xfId="673" xr:uid="{00000000-0005-0000-0000-0000AE080000}"/>
    <cellStyle name="FORMULAS 2" xfId="3136" xr:uid="{00000000-0005-0000-0000-0000AF080000}"/>
    <cellStyle name="FORMULAS 3" xfId="3137" xr:uid="{00000000-0005-0000-0000-0000B0080000}"/>
    <cellStyle name="FORMULAS 4" xfId="3138" xr:uid="{00000000-0005-0000-0000-0000B1080000}"/>
    <cellStyle name="Geral" xfId="674" xr:uid="{00000000-0005-0000-0000-0000B2080000}"/>
    <cellStyle name="Good 2" xfId="2046" xr:uid="{00000000-0005-0000-0000-0000B3080000}"/>
    <cellStyle name="Good 3" xfId="3139" xr:uid="{00000000-0005-0000-0000-0000B4080000}"/>
    <cellStyle name="Grey" xfId="676" xr:uid="{00000000-0005-0000-0000-0000B5080000}"/>
    <cellStyle name="Hard Percent" xfId="677" xr:uid="{00000000-0005-0000-0000-0000B6080000}"/>
    <cellStyle name="Hard Percent 2" xfId="2047" xr:uid="{00000000-0005-0000-0000-0000B7080000}"/>
    <cellStyle name="Hard Percent 3" xfId="3141" xr:uid="{00000000-0005-0000-0000-0000B8080000}"/>
    <cellStyle name="Header" xfId="678" xr:uid="{00000000-0005-0000-0000-0000B9080000}"/>
    <cellStyle name="Header 2" xfId="2048" xr:uid="{00000000-0005-0000-0000-0000BA080000}"/>
    <cellStyle name="Header 3" xfId="3142" xr:uid="{00000000-0005-0000-0000-0000BB080000}"/>
    <cellStyle name="Header1" xfId="679" xr:uid="{00000000-0005-0000-0000-0000BC080000}"/>
    <cellStyle name="Header1 2" xfId="1098" xr:uid="{00000000-0005-0000-0000-0000BD080000}"/>
    <cellStyle name="Header1 2 10" xfId="6217" xr:uid="{00000000-0005-0000-0000-0000BE080000}"/>
    <cellStyle name="Header1 2 2" xfId="2273" xr:uid="{00000000-0005-0000-0000-0000BF080000}"/>
    <cellStyle name="Header1 2 2 10" xfId="5636" xr:uid="{00000000-0005-0000-0000-0000C0080000}"/>
    <cellStyle name="Header1 2 2 11" xfId="6229" xr:uid="{00000000-0005-0000-0000-0000C1080000}"/>
    <cellStyle name="Header1 2 2 2" xfId="2366" xr:uid="{00000000-0005-0000-0000-0000C2080000}"/>
    <cellStyle name="Header1 2 2 2 10" xfId="6253" xr:uid="{00000000-0005-0000-0000-0000C3080000}"/>
    <cellStyle name="Header1 2 2 2 2" xfId="2386" xr:uid="{00000000-0005-0000-0000-0000C4080000}"/>
    <cellStyle name="Header1 2 2 2 2 2" xfId="2421" xr:uid="{00000000-0005-0000-0000-0000C5080000}"/>
    <cellStyle name="Header1 2 2 2 2 2 2" xfId="5861" xr:uid="{00000000-0005-0000-0000-0000C6080000}"/>
    <cellStyle name="Header1 2 2 2 2 2 3" xfId="5598" xr:uid="{00000000-0005-0000-0000-0000C7080000}"/>
    <cellStyle name="Header1 2 2 2 2 2 4" xfId="5940" xr:uid="{00000000-0005-0000-0000-0000C8080000}"/>
    <cellStyle name="Header1 2 2 2 2 2 5" xfId="6042" xr:uid="{00000000-0005-0000-0000-0000C9080000}"/>
    <cellStyle name="Header1 2 2 2 2 2 6" xfId="5463" xr:uid="{00000000-0005-0000-0000-0000CA080000}"/>
    <cellStyle name="Header1 2 2 2 2 2 7" xfId="5879" xr:uid="{00000000-0005-0000-0000-0000CB080000}"/>
    <cellStyle name="Header1 2 2 2 2 2 8" xfId="6306" xr:uid="{00000000-0005-0000-0000-0000CC080000}"/>
    <cellStyle name="Header1 2 2 2 2 3" xfId="5826" xr:uid="{00000000-0005-0000-0000-0000CD080000}"/>
    <cellStyle name="Header1 2 2 2 2 4" xfId="5687" xr:uid="{00000000-0005-0000-0000-0000CE080000}"/>
    <cellStyle name="Header1 2 2 2 2 5" xfId="6142" xr:uid="{00000000-0005-0000-0000-0000CF080000}"/>
    <cellStyle name="Header1 2 2 2 2 6" xfId="6161" xr:uid="{00000000-0005-0000-0000-0000D0080000}"/>
    <cellStyle name="Header1 2 2 2 2 7" xfId="6179" xr:uid="{00000000-0005-0000-0000-0000D1080000}"/>
    <cellStyle name="Header1 2 2 2 2 8" xfId="6195" xr:uid="{00000000-0005-0000-0000-0000D2080000}"/>
    <cellStyle name="Header1 2 2 2 2 9" xfId="6271" xr:uid="{00000000-0005-0000-0000-0000D3080000}"/>
    <cellStyle name="Header1 2 2 2 3" xfId="2403" xr:uid="{00000000-0005-0000-0000-0000D4080000}"/>
    <cellStyle name="Header1 2 2 2 3 2" xfId="5843" xr:uid="{00000000-0005-0000-0000-0000D5080000}"/>
    <cellStyle name="Header1 2 2 2 3 3" xfId="6100" xr:uid="{00000000-0005-0000-0000-0000D6080000}"/>
    <cellStyle name="Header1 2 2 2 3 4" xfId="5559" xr:uid="{00000000-0005-0000-0000-0000D7080000}"/>
    <cellStyle name="Header1 2 2 2 3 5" xfId="6043" xr:uid="{00000000-0005-0000-0000-0000D8080000}"/>
    <cellStyle name="Header1 2 2 2 3 6" xfId="5872" xr:uid="{00000000-0005-0000-0000-0000D9080000}"/>
    <cellStyle name="Header1 2 2 2 3 7" xfId="5745" xr:uid="{00000000-0005-0000-0000-0000DA080000}"/>
    <cellStyle name="Header1 2 2 2 3 8" xfId="6288" xr:uid="{00000000-0005-0000-0000-0000DB080000}"/>
    <cellStyle name="Header1 2 2 2 4" xfId="5808" xr:uid="{00000000-0005-0000-0000-0000DC080000}"/>
    <cellStyle name="Header1 2 2 2 5" xfId="5722" xr:uid="{00000000-0005-0000-0000-0000DD080000}"/>
    <cellStyle name="Header1 2 2 2 6" xfId="5950" xr:uid="{00000000-0005-0000-0000-0000DE080000}"/>
    <cellStyle name="Header1 2 2 2 7" xfId="5925" xr:uid="{00000000-0005-0000-0000-0000DF080000}"/>
    <cellStyle name="Header1 2 2 2 8" xfId="5938" xr:uid="{00000000-0005-0000-0000-0000E0080000}"/>
    <cellStyle name="Header1 2 2 2 9" xfId="6045" xr:uid="{00000000-0005-0000-0000-0000E1080000}"/>
    <cellStyle name="Header1 2 2 3" xfId="2376" xr:uid="{00000000-0005-0000-0000-0000E2080000}"/>
    <cellStyle name="Header1 2 2 3 2" xfId="2411" xr:uid="{00000000-0005-0000-0000-0000E3080000}"/>
    <cellStyle name="Header1 2 2 3 2 2" xfId="5851" xr:uid="{00000000-0005-0000-0000-0000E4080000}"/>
    <cellStyle name="Header1 2 2 3 2 3" xfId="5754" xr:uid="{00000000-0005-0000-0000-0000E5080000}"/>
    <cellStyle name="Header1 2 2 3 2 4" xfId="6154" xr:uid="{00000000-0005-0000-0000-0000E6080000}"/>
    <cellStyle name="Header1 2 2 3 2 5" xfId="6173" xr:uid="{00000000-0005-0000-0000-0000E7080000}"/>
    <cellStyle name="Header1 2 2 3 2 6" xfId="6189" xr:uid="{00000000-0005-0000-0000-0000E8080000}"/>
    <cellStyle name="Header1 2 2 3 2 7" xfId="6205" xr:uid="{00000000-0005-0000-0000-0000E9080000}"/>
    <cellStyle name="Header1 2 2 3 2 8" xfId="6296" xr:uid="{00000000-0005-0000-0000-0000EA080000}"/>
    <cellStyle name="Header1 2 2 3 3" xfId="5816" xr:uid="{00000000-0005-0000-0000-0000EB080000}"/>
    <cellStyle name="Header1 2 2 3 4" xfId="5918" xr:uid="{00000000-0005-0000-0000-0000EC080000}"/>
    <cellStyle name="Header1 2 2 3 5" xfId="6012" xr:uid="{00000000-0005-0000-0000-0000ED080000}"/>
    <cellStyle name="Header1 2 2 3 6" xfId="6024" xr:uid="{00000000-0005-0000-0000-0000EE080000}"/>
    <cellStyle name="Header1 2 2 3 7" xfId="6147" xr:uid="{00000000-0005-0000-0000-0000EF080000}"/>
    <cellStyle name="Header1 2 2 3 8" xfId="6064" xr:uid="{00000000-0005-0000-0000-0000F0080000}"/>
    <cellStyle name="Header1 2 2 3 9" xfId="6261" xr:uid="{00000000-0005-0000-0000-0000F1080000}"/>
    <cellStyle name="Header1 2 2 4" xfId="2387" xr:uid="{00000000-0005-0000-0000-0000F2080000}"/>
    <cellStyle name="Header1 2 2 4 2" xfId="5827" xr:uid="{00000000-0005-0000-0000-0000F3080000}"/>
    <cellStyle name="Header1 2 2 4 3" xfId="5921" xr:uid="{00000000-0005-0000-0000-0000F4080000}"/>
    <cellStyle name="Header1 2 2 4 4" xfId="6159" xr:uid="{00000000-0005-0000-0000-0000F5080000}"/>
    <cellStyle name="Header1 2 2 4 5" xfId="6177" xr:uid="{00000000-0005-0000-0000-0000F6080000}"/>
    <cellStyle name="Header1 2 2 4 6" xfId="6193" xr:uid="{00000000-0005-0000-0000-0000F7080000}"/>
    <cellStyle name="Header1 2 2 4 7" xfId="6209" xr:uid="{00000000-0005-0000-0000-0000F8080000}"/>
    <cellStyle name="Header1 2 2 4 8" xfId="6272" xr:uid="{00000000-0005-0000-0000-0000F9080000}"/>
    <cellStyle name="Header1 2 2 5" xfId="5781" xr:uid="{00000000-0005-0000-0000-0000FA080000}"/>
    <cellStyle name="Header1 2 2 6" xfId="6099" xr:uid="{00000000-0005-0000-0000-0000FB080000}"/>
    <cellStyle name="Header1 2 2 7" xfId="5582" xr:uid="{00000000-0005-0000-0000-0000FC080000}"/>
    <cellStyle name="Header1 2 2 8" xfId="5662" xr:uid="{00000000-0005-0000-0000-0000FD080000}"/>
    <cellStyle name="Header1 2 2 9" xfId="5788" xr:uid="{00000000-0005-0000-0000-0000FE080000}"/>
    <cellStyle name="Header1 2 3" xfId="2314" xr:uid="{00000000-0005-0000-0000-0000FF080000}"/>
    <cellStyle name="Header1 2 3 2" xfId="2389" xr:uid="{00000000-0005-0000-0000-000000090000}"/>
    <cellStyle name="Header1 2 3 2 2" xfId="5829" xr:uid="{00000000-0005-0000-0000-000001090000}"/>
    <cellStyle name="Header1 2 3 2 3" xfId="5510" xr:uid="{00000000-0005-0000-0000-000002090000}"/>
    <cellStyle name="Header1 2 3 2 4" xfId="6121" xr:uid="{00000000-0005-0000-0000-000003090000}"/>
    <cellStyle name="Header1 2 3 2 5" xfId="5709" xr:uid="{00000000-0005-0000-0000-000004090000}"/>
    <cellStyle name="Header1 2 3 2 6" xfId="6102" xr:uid="{00000000-0005-0000-0000-000005090000}"/>
    <cellStyle name="Header1 2 3 2 7" xfId="5707" xr:uid="{00000000-0005-0000-0000-000006090000}"/>
    <cellStyle name="Header1 2 3 2 8" xfId="6274" xr:uid="{00000000-0005-0000-0000-000007090000}"/>
    <cellStyle name="Header1 2 3 3" xfId="5787" xr:uid="{00000000-0005-0000-0000-000008090000}"/>
    <cellStyle name="Header1 2 3 4" xfId="5714" xr:uid="{00000000-0005-0000-0000-000009090000}"/>
    <cellStyle name="Header1 2 3 5" xfId="5946" xr:uid="{00000000-0005-0000-0000-00000A090000}"/>
    <cellStyle name="Header1 2 3 6" xfId="5766" xr:uid="{00000000-0005-0000-0000-00000B090000}"/>
    <cellStyle name="Header1 2 3 7" xfId="6030" xr:uid="{00000000-0005-0000-0000-00000C090000}"/>
    <cellStyle name="Header1 2 3 8" xfId="6054" xr:uid="{00000000-0005-0000-0000-00000D090000}"/>
    <cellStyle name="Header1 2 3 9" xfId="6235" xr:uid="{00000000-0005-0000-0000-00000E090000}"/>
    <cellStyle name="Header1 2 4" xfId="5661" xr:uid="{00000000-0005-0000-0000-00000F090000}"/>
    <cellStyle name="Header1 2 5" xfId="5960" xr:uid="{00000000-0005-0000-0000-000010090000}"/>
    <cellStyle name="Header1 2 6" xfId="5677" xr:uid="{00000000-0005-0000-0000-000011090000}"/>
    <cellStyle name="Header1 2 7" xfId="5991" xr:uid="{00000000-0005-0000-0000-000012090000}"/>
    <cellStyle name="Header1 2 8" xfId="5584" xr:uid="{00000000-0005-0000-0000-000013090000}"/>
    <cellStyle name="Header1 2 9" xfId="6068" xr:uid="{00000000-0005-0000-0000-000014090000}"/>
    <cellStyle name="Header1 3" xfId="2049" xr:uid="{00000000-0005-0000-0000-000015090000}"/>
    <cellStyle name="Header1 3 10" xfId="5658" xr:uid="{00000000-0005-0000-0000-000016090000}"/>
    <cellStyle name="Header1 3 11" xfId="6218" xr:uid="{00000000-0005-0000-0000-000017090000}"/>
    <cellStyle name="Header1 3 2" xfId="2353" xr:uid="{00000000-0005-0000-0000-000018090000}"/>
    <cellStyle name="Header1 3 2 10" xfId="6245" xr:uid="{00000000-0005-0000-0000-000019090000}"/>
    <cellStyle name="Header1 3 2 2" xfId="2378" xr:uid="{00000000-0005-0000-0000-00001A090000}"/>
    <cellStyle name="Header1 3 2 2 2" xfId="2413" xr:uid="{00000000-0005-0000-0000-00001B090000}"/>
    <cellStyle name="Header1 3 2 2 2 2" xfId="5853" xr:uid="{00000000-0005-0000-0000-00001C090000}"/>
    <cellStyle name="Header1 3 2 2 2 3" xfId="5916" xr:uid="{00000000-0005-0000-0000-00001D090000}"/>
    <cellStyle name="Header1 3 2 2 2 4" xfId="6134" xr:uid="{00000000-0005-0000-0000-00001E090000}"/>
    <cellStyle name="Header1 3 2 2 2 5" xfId="5957" xr:uid="{00000000-0005-0000-0000-00001F090000}"/>
    <cellStyle name="Header1 3 2 2 2 6" xfId="6035" xr:uid="{00000000-0005-0000-0000-000020090000}"/>
    <cellStyle name="Header1 3 2 2 2 7" xfId="5875" xr:uid="{00000000-0005-0000-0000-000021090000}"/>
    <cellStyle name="Header1 3 2 2 2 8" xfId="6298" xr:uid="{00000000-0005-0000-0000-000022090000}"/>
    <cellStyle name="Header1 3 2 2 3" xfId="5818" xr:uid="{00000000-0005-0000-0000-000023090000}"/>
    <cellStyle name="Header1 3 2 2 4" xfId="5689" xr:uid="{00000000-0005-0000-0000-000024090000}"/>
    <cellStyle name="Header1 3 2 2 5" xfId="6153" xr:uid="{00000000-0005-0000-0000-000025090000}"/>
    <cellStyle name="Header1 3 2 2 6" xfId="6172" xr:uid="{00000000-0005-0000-0000-000026090000}"/>
    <cellStyle name="Header1 3 2 2 7" xfId="6188" xr:uid="{00000000-0005-0000-0000-000027090000}"/>
    <cellStyle name="Header1 3 2 2 8" xfId="6204" xr:uid="{00000000-0005-0000-0000-000028090000}"/>
    <cellStyle name="Header1 3 2 2 9" xfId="6263" xr:uid="{00000000-0005-0000-0000-000029090000}"/>
    <cellStyle name="Header1 3 2 3" xfId="2395" xr:uid="{00000000-0005-0000-0000-00002A090000}"/>
    <cellStyle name="Header1 3 2 3 2" xfId="5835" xr:uid="{00000000-0005-0000-0000-00002B090000}"/>
    <cellStyle name="Header1 3 2 3 3" xfId="5920" xr:uid="{00000000-0005-0000-0000-00002C090000}"/>
    <cellStyle name="Header1 3 2 3 4" xfId="5717" xr:uid="{00000000-0005-0000-0000-00002D090000}"/>
    <cellStyle name="Header1 3 2 3 5" xfId="6044" xr:uid="{00000000-0005-0000-0000-00002E090000}"/>
    <cellStyle name="Header1 3 2 3 6" xfId="6049" xr:uid="{00000000-0005-0000-0000-00002F090000}"/>
    <cellStyle name="Header1 3 2 3 7" xfId="5671" xr:uid="{00000000-0005-0000-0000-000030090000}"/>
    <cellStyle name="Header1 3 2 3 8" xfId="6280" xr:uid="{00000000-0005-0000-0000-000031090000}"/>
    <cellStyle name="Header1 3 2 4" xfId="5800" xr:uid="{00000000-0005-0000-0000-000032090000}"/>
    <cellStyle name="Header1 3 2 5" xfId="5729" xr:uid="{00000000-0005-0000-0000-000033090000}"/>
    <cellStyle name="Header1 3 2 6" xfId="5758" xr:uid="{00000000-0005-0000-0000-000034090000}"/>
    <cellStyle name="Header1 3 2 7" xfId="5487" xr:uid="{00000000-0005-0000-0000-000035090000}"/>
    <cellStyle name="Header1 3 2 8" xfId="6009" xr:uid="{00000000-0005-0000-0000-000036090000}"/>
    <cellStyle name="Header1 3 2 9" xfId="6112" xr:uid="{00000000-0005-0000-0000-000037090000}"/>
    <cellStyle name="Header1 3 3" xfId="2369" xr:uid="{00000000-0005-0000-0000-000038090000}"/>
    <cellStyle name="Header1 3 3 2" xfId="2404" xr:uid="{00000000-0005-0000-0000-000039090000}"/>
    <cellStyle name="Header1 3 3 2 2" xfId="5844" xr:uid="{00000000-0005-0000-0000-00003A090000}"/>
    <cellStyle name="Header1 3 3 2 3" xfId="5479" xr:uid="{00000000-0005-0000-0000-00003B090000}"/>
    <cellStyle name="Header1 3 3 2 4" xfId="5703" xr:uid="{00000000-0005-0000-0000-00003C090000}"/>
    <cellStyle name="Header1 3 3 2 5" xfId="6025" xr:uid="{00000000-0005-0000-0000-00003D090000}"/>
    <cellStyle name="Header1 3 3 2 6" xfId="5734" xr:uid="{00000000-0005-0000-0000-00003E090000}"/>
    <cellStyle name="Header1 3 3 2 7" xfId="6167" xr:uid="{00000000-0005-0000-0000-00003F090000}"/>
    <cellStyle name="Header1 3 3 2 8" xfId="6289" xr:uid="{00000000-0005-0000-0000-000040090000}"/>
    <cellStyle name="Header1 3 3 3" xfId="5809" xr:uid="{00000000-0005-0000-0000-000041090000}"/>
    <cellStyle name="Header1 3 3 4" xfId="5721" xr:uid="{00000000-0005-0000-0000-000042090000}"/>
    <cellStyle name="Header1 3 3 5" xfId="5607" xr:uid="{00000000-0005-0000-0000-000043090000}"/>
    <cellStyle name="Header1 3 3 6" xfId="5608" xr:uid="{00000000-0005-0000-0000-000044090000}"/>
    <cellStyle name="Header1 3 3 7" xfId="5678" xr:uid="{00000000-0005-0000-0000-000045090000}"/>
    <cellStyle name="Header1 3 3 8" xfId="5654" xr:uid="{00000000-0005-0000-0000-000046090000}"/>
    <cellStyle name="Header1 3 3 9" xfId="6254" xr:uid="{00000000-0005-0000-0000-000047090000}"/>
    <cellStyle name="Header1 3 4" xfId="2301" xr:uid="{00000000-0005-0000-0000-000048090000}"/>
    <cellStyle name="Header1 3 4 2" xfId="5782" xr:uid="{00000000-0005-0000-0000-000049090000}"/>
    <cellStyle name="Header1 3 4 3" xfId="6115" xr:uid="{00000000-0005-0000-0000-00004A090000}"/>
    <cellStyle name="Header1 3 4 4" xfId="5502" xr:uid="{00000000-0005-0000-0000-00004B090000}"/>
    <cellStyle name="Header1 3 4 5" xfId="5461" xr:uid="{00000000-0005-0000-0000-00004C090000}"/>
    <cellStyle name="Header1 3 4 6" xfId="5646" xr:uid="{00000000-0005-0000-0000-00004D090000}"/>
    <cellStyle name="Header1 3 4 7" xfId="5757" xr:uid="{00000000-0005-0000-0000-00004E090000}"/>
    <cellStyle name="Header1 3 4 8" xfId="6230" xr:uid="{00000000-0005-0000-0000-00004F090000}"/>
    <cellStyle name="Header1 3 5" xfId="5748" xr:uid="{00000000-0005-0000-0000-000050090000}"/>
    <cellStyle name="Header1 3 6" xfId="5727" xr:uid="{00000000-0005-0000-0000-000051090000}"/>
    <cellStyle name="Header1 3 7" xfId="5945" xr:uid="{00000000-0005-0000-0000-000052090000}"/>
    <cellStyle name="Header1 3 8" xfId="5610" xr:uid="{00000000-0005-0000-0000-000053090000}"/>
    <cellStyle name="Header1 3 9" xfId="6076" xr:uid="{00000000-0005-0000-0000-000054090000}"/>
    <cellStyle name="Header1 4" xfId="2311" xr:uid="{00000000-0005-0000-0000-000055090000}"/>
    <cellStyle name="Header1 4 2" xfId="2377" xr:uid="{00000000-0005-0000-0000-000056090000}"/>
    <cellStyle name="Header1 4 2 2" xfId="2412" xr:uid="{00000000-0005-0000-0000-000057090000}"/>
    <cellStyle name="Header1 4 2 2 2" xfId="5852" xr:uid="{00000000-0005-0000-0000-000058090000}"/>
    <cellStyle name="Header1 4 2 2 3" xfId="5601" xr:uid="{00000000-0005-0000-0000-000059090000}"/>
    <cellStyle name="Header1 4 2 2 4" xfId="6143" xr:uid="{00000000-0005-0000-0000-00005A090000}"/>
    <cellStyle name="Header1 4 2 2 5" xfId="6162" xr:uid="{00000000-0005-0000-0000-00005B090000}"/>
    <cellStyle name="Header1 4 2 2 6" xfId="6180" xr:uid="{00000000-0005-0000-0000-00005C090000}"/>
    <cellStyle name="Header1 4 2 2 7" xfId="6196" xr:uid="{00000000-0005-0000-0000-00005D090000}"/>
    <cellStyle name="Header1 4 2 2 8" xfId="6297" xr:uid="{00000000-0005-0000-0000-00005E090000}"/>
    <cellStyle name="Header1 4 2 3" xfId="5817" xr:uid="{00000000-0005-0000-0000-00005F090000}"/>
    <cellStyle name="Header1 4 2 4" xfId="5705" xr:uid="{00000000-0005-0000-0000-000060090000}"/>
    <cellStyle name="Header1 4 2 5" xfId="6149" xr:uid="{00000000-0005-0000-0000-000061090000}"/>
    <cellStyle name="Header1 4 2 6" xfId="6168" xr:uid="{00000000-0005-0000-0000-000062090000}"/>
    <cellStyle name="Header1 4 2 7" xfId="6184" xr:uid="{00000000-0005-0000-0000-000063090000}"/>
    <cellStyle name="Header1 4 2 8" xfId="6200" xr:uid="{00000000-0005-0000-0000-000064090000}"/>
    <cellStyle name="Header1 4 2 9" xfId="6262" xr:uid="{00000000-0005-0000-0000-000065090000}"/>
    <cellStyle name="Header1 4 3" xfId="2388" xr:uid="{00000000-0005-0000-0000-000066090000}"/>
    <cellStyle name="Header1 4 3 2" xfId="5828" xr:uid="{00000000-0005-0000-0000-000067090000}"/>
    <cellStyle name="Header1 4 3 3" xfId="5730" xr:uid="{00000000-0005-0000-0000-000068090000}"/>
    <cellStyle name="Header1 4 3 4" xfId="6136" xr:uid="{00000000-0005-0000-0000-000069090000}"/>
    <cellStyle name="Header1 4 3 5" xfId="6066" xr:uid="{00000000-0005-0000-0000-00006A090000}"/>
    <cellStyle name="Header1 4 3 6" xfId="5612" xr:uid="{00000000-0005-0000-0000-00006B090000}"/>
    <cellStyle name="Header1 4 3 7" xfId="6087" xr:uid="{00000000-0005-0000-0000-00006C090000}"/>
    <cellStyle name="Header1 4 3 8" xfId="6273" xr:uid="{00000000-0005-0000-0000-00006D090000}"/>
    <cellStyle name="Header1 4 4" xfId="5484" xr:uid="{00000000-0005-0000-0000-00006E090000}"/>
    <cellStyle name="Header1 4 5" xfId="6107" xr:uid="{00000000-0005-0000-0000-00006F090000}"/>
    <cellStyle name="Header1 4 6" xfId="5900" xr:uid="{00000000-0005-0000-0000-000070090000}"/>
    <cellStyle name="Header1 5" xfId="3143" xr:uid="{00000000-0005-0000-0000-000071090000}"/>
    <cellStyle name="Header1 5 2" xfId="5910" xr:uid="{00000000-0005-0000-0000-000072090000}"/>
    <cellStyle name="Header1 5 3" xfId="5682" xr:uid="{00000000-0005-0000-0000-000073090000}"/>
    <cellStyle name="Header1 5 4" xfId="6078" xr:uid="{00000000-0005-0000-0000-000074090000}"/>
    <cellStyle name="Header1 5 5" xfId="5884" xr:uid="{00000000-0005-0000-0000-000075090000}"/>
    <cellStyle name="Header1 5 6" xfId="5728" xr:uid="{00000000-0005-0000-0000-000076090000}"/>
    <cellStyle name="Header1 5 7" xfId="6148" xr:uid="{00000000-0005-0000-0000-000077090000}"/>
    <cellStyle name="Header1 5 8" xfId="6307" xr:uid="{00000000-0005-0000-0000-000078090000}"/>
    <cellStyle name="Header1 6" xfId="5279" xr:uid="{00000000-0005-0000-0000-000079090000}"/>
    <cellStyle name="Header1 6 2" xfId="6092" xr:uid="{00000000-0005-0000-0000-00007A090000}"/>
    <cellStyle name="Header1 6 3" xfId="6123" xr:uid="{00000000-0005-0000-0000-00007B090000}"/>
    <cellStyle name="Header1 6 4" xfId="5774" xr:uid="{00000000-0005-0000-0000-00007C090000}"/>
    <cellStyle name="Header1 6 5" xfId="5778" xr:uid="{00000000-0005-0000-0000-00007D090000}"/>
    <cellStyle name="Header1 6 6" xfId="6138" xr:uid="{00000000-0005-0000-0000-00007E090000}"/>
    <cellStyle name="Header1 6 7" xfId="5954" xr:uid="{00000000-0005-0000-0000-00007F090000}"/>
    <cellStyle name="Header1 6 8" xfId="6309" xr:uid="{00000000-0005-0000-0000-000080090000}"/>
    <cellStyle name="Header1 7" xfId="5362" xr:uid="{00000000-0005-0000-0000-000081090000}"/>
    <cellStyle name="Header1 7 2" xfId="6141" xr:uid="{00000000-0005-0000-0000-000082090000}"/>
    <cellStyle name="Header1 7 3" xfId="6178" xr:uid="{00000000-0005-0000-0000-000083090000}"/>
    <cellStyle name="Header1 7 4" xfId="6210" xr:uid="{00000000-0005-0000-0000-000084090000}"/>
    <cellStyle name="Header1_Income statement" xfId="1313" xr:uid="{00000000-0005-0000-0000-000085090000}"/>
    <cellStyle name="Header2" xfId="680" xr:uid="{00000000-0005-0000-0000-000086090000}"/>
    <cellStyle name="Header2 2" xfId="2050" xr:uid="{00000000-0005-0000-0000-000087090000}"/>
    <cellStyle name="Header2 2 2" xfId="3146" xr:uid="{00000000-0005-0000-0000-000088090000}"/>
    <cellStyle name="Header2 2 2 2" xfId="3147" xr:uid="{00000000-0005-0000-0000-000089090000}"/>
    <cellStyle name="Header2 2 2 2 2" xfId="4608" xr:uid="{00000000-0005-0000-0000-00008A090000}"/>
    <cellStyle name="Header2 2 2 2 3" xfId="4607" xr:uid="{00000000-0005-0000-0000-00008B090000}"/>
    <cellStyle name="Header2 2 2 3" xfId="3148" xr:uid="{00000000-0005-0000-0000-00008C090000}"/>
    <cellStyle name="Header2 2 2 3 2" xfId="4610" xr:uid="{00000000-0005-0000-0000-00008D090000}"/>
    <cellStyle name="Header2 2 2 3 3" xfId="4609" xr:uid="{00000000-0005-0000-0000-00008E090000}"/>
    <cellStyle name="Header2 2 2 4" xfId="3149" xr:uid="{00000000-0005-0000-0000-00008F090000}"/>
    <cellStyle name="Header2 2 2 4 2" xfId="4612" xr:uid="{00000000-0005-0000-0000-000090090000}"/>
    <cellStyle name="Header2 2 2 4 3" xfId="4611" xr:uid="{00000000-0005-0000-0000-000091090000}"/>
    <cellStyle name="Header2 2 2 5" xfId="3150" xr:uid="{00000000-0005-0000-0000-000092090000}"/>
    <cellStyle name="Header2 2 2 5 2" xfId="4614" xr:uid="{00000000-0005-0000-0000-000093090000}"/>
    <cellStyle name="Header2 2 2 5 3" xfId="4613" xr:uid="{00000000-0005-0000-0000-000094090000}"/>
    <cellStyle name="Header2 2 2 6" xfId="4615" xr:uid="{00000000-0005-0000-0000-000095090000}"/>
    <cellStyle name="Header2 2 3" xfId="3151" xr:uid="{00000000-0005-0000-0000-000096090000}"/>
    <cellStyle name="Header2 2 3 2" xfId="3152" xr:uid="{00000000-0005-0000-0000-000097090000}"/>
    <cellStyle name="Header2 2 3 2 2" xfId="4617" xr:uid="{00000000-0005-0000-0000-000098090000}"/>
    <cellStyle name="Header2 2 3 2 3" xfId="4616" xr:uid="{00000000-0005-0000-0000-000099090000}"/>
    <cellStyle name="Header2 2 3 3" xfId="3153" xr:uid="{00000000-0005-0000-0000-00009A090000}"/>
    <cellStyle name="Header2 2 3 3 2" xfId="4619" xr:uid="{00000000-0005-0000-0000-00009B090000}"/>
    <cellStyle name="Header2 2 3 3 3" xfId="4618" xr:uid="{00000000-0005-0000-0000-00009C090000}"/>
    <cellStyle name="Header2 2 3 4" xfId="3154" xr:uid="{00000000-0005-0000-0000-00009D090000}"/>
    <cellStyle name="Header2 2 3 4 2" xfId="4621" xr:uid="{00000000-0005-0000-0000-00009E090000}"/>
    <cellStyle name="Header2 2 3 4 3" xfId="4620" xr:uid="{00000000-0005-0000-0000-00009F090000}"/>
    <cellStyle name="Header2 2 3 5" xfId="3155" xr:uid="{00000000-0005-0000-0000-0000A0090000}"/>
    <cellStyle name="Header2 2 3 5 2" xfId="4623" xr:uid="{00000000-0005-0000-0000-0000A1090000}"/>
    <cellStyle name="Header2 2 3 5 3" xfId="4622" xr:uid="{00000000-0005-0000-0000-0000A2090000}"/>
    <cellStyle name="Header2 2 3 6" xfId="4624" xr:uid="{00000000-0005-0000-0000-0000A3090000}"/>
    <cellStyle name="Header2 2 4" xfId="3156" xr:uid="{00000000-0005-0000-0000-0000A4090000}"/>
    <cellStyle name="Header2 2 4 2" xfId="3157" xr:uid="{00000000-0005-0000-0000-0000A5090000}"/>
    <cellStyle name="Header2 2 4 2 2" xfId="4627" xr:uid="{00000000-0005-0000-0000-0000A6090000}"/>
    <cellStyle name="Header2 2 4 2 3" xfId="4626" xr:uid="{00000000-0005-0000-0000-0000A7090000}"/>
    <cellStyle name="Header2 2 4 3" xfId="3158" xr:uid="{00000000-0005-0000-0000-0000A8090000}"/>
    <cellStyle name="Header2 2 4 3 2" xfId="4629" xr:uid="{00000000-0005-0000-0000-0000A9090000}"/>
    <cellStyle name="Header2 2 4 3 3" xfId="4628" xr:uid="{00000000-0005-0000-0000-0000AA090000}"/>
    <cellStyle name="Header2 2 4 4" xfId="3159" xr:uid="{00000000-0005-0000-0000-0000AB090000}"/>
    <cellStyle name="Header2 2 4 4 2" xfId="4631" xr:uid="{00000000-0005-0000-0000-0000AC090000}"/>
    <cellStyle name="Header2 2 4 4 3" xfId="4630" xr:uid="{00000000-0005-0000-0000-0000AD090000}"/>
    <cellStyle name="Header2 2 4 5" xfId="4632" xr:uid="{00000000-0005-0000-0000-0000AE090000}"/>
    <cellStyle name="Header2 2 4 6" xfId="4625" xr:uid="{00000000-0005-0000-0000-0000AF090000}"/>
    <cellStyle name="Header2 2 5" xfId="3160" xr:uid="{00000000-0005-0000-0000-0000B0090000}"/>
    <cellStyle name="Header2 2 5 2" xfId="3161" xr:uid="{00000000-0005-0000-0000-0000B1090000}"/>
    <cellStyle name="Header2 2 5 2 2" xfId="4635" xr:uid="{00000000-0005-0000-0000-0000B2090000}"/>
    <cellStyle name="Header2 2 5 2 3" xfId="4634" xr:uid="{00000000-0005-0000-0000-0000B3090000}"/>
    <cellStyle name="Header2 2 5 3" xfId="3162" xr:uid="{00000000-0005-0000-0000-0000B4090000}"/>
    <cellStyle name="Header2 2 5 3 2" xfId="4637" xr:uid="{00000000-0005-0000-0000-0000B5090000}"/>
    <cellStyle name="Header2 2 5 3 3" xfId="4636" xr:uid="{00000000-0005-0000-0000-0000B6090000}"/>
    <cellStyle name="Header2 2 5 4" xfId="3163" xr:uid="{00000000-0005-0000-0000-0000B7090000}"/>
    <cellStyle name="Header2 2 5 4 2" xfId="4639" xr:uid="{00000000-0005-0000-0000-0000B8090000}"/>
    <cellStyle name="Header2 2 5 4 3" xfId="4638" xr:uid="{00000000-0005-0000-0000-0000B9090000}"/>
    <cellStyle name="Header2 2 5 5" xfId="3164" xr:uid="{00000000-0005-0000-0000-0000BA090000}"/>
    <cellStyle name="Header2 2 5 5 2" xfId="4641" xr:uid="{00000000-0005-0000-0000-0000BB090000}"/>
    <cellStyle name="Header2 2 5 5 3" xfId="4640" xr:uid="{00000000-0005-0000-0000-0000BC090000}"/>
    <cellStyle name="Header2 2 5 6" xfId="4642" xr:uid="{00000000-0005-0000-0000-0000BD090000}"/>
    <cellStyle name="Header2 2 5 7" xfId="4633" xr:uid="{00000000-0005-0000-0000-0000BE090000}"/>
    <cellStyle name="Header2 2 6" xfId="4643" xr:uid="{00000000-0005-0000-0000-0000BF090000}"/>
    <cellStyle name="Header2 2 7" xfId="4233" xr:uid="{00000000-0005-0000-0000-0000C0090000}"/>
    <cellStyle name="Header2 2 8" xfId="3145" xr:uid="{00000000-0005-0000-0000-0000C1090000}"/>
    <cellStyle name="Header2 2_Plan2" xfId="3165" xr:uid="{00000000-0005-0000-0000-0000C2090000}"/>
    <cellStyle name="Header2 3" xfId="3166" xr:uid="{00000000-0005-0000-0000-0000C3090000}"/>
    <cellStyle name="Header2 3 2" xfId="3167" xr:uid="{00000000-0005-0000-0000-0000C4090000}"/>
    <cellStyle name="Header2 3 2 2" xfId="3168" xr:uid="{00000000-0005-0000-0000-0000C5090000}"/>
    <cellStyle name="Header2 3 2 2 2" xfId="4645" xr:uid="{00000000-0005-0000-0000-0000C6090000}"/>
    <cellStyle name="Header2 3 2 2 3" xfId="4644" xr:uid="{00000000-0005-0000-0000-0000C7090000}"/>
    <cellStyle name="Header2 3 2 3" xfId="3169" xr:uid="{00000000-0005-0000-0000-0000C8090000}"/>
    <cellStyle name="Header2 3 2 3 2" xfId="4647" xr:uid="{00000000-0005-0000-0000-0000C9090000}"/>
    <cellStyle name="Header2 3 2 3 3" xfId="4646" xr:uid="{00000000-0005-0000-0000-0000CA090000}"/>
    <cellStyle name="Header2 3 2 4" xfId="3170" xr:uid="{00000000-0005-0000-0000-0000CB090000}"/>
    <cellStyle name="Header2 3 2 4 2" xfId="4649" xr:uid="{00000000-0005-0000-0000-0000CC090000}"/>
    <cellStyle name="Header2 3 2 4 3" xfId="4648" xr:uid="{00000000-0005-0000-0000-0000CD090000}"/>
    <cellStyle name="Header2 3 2 5" xfId="3171" xr:uid="{00000000-0005-0000-0000-0000CE090000}"/>
    <cellStyle name="Header2 3 2 5 2" xfId="4651" xr:uid="{00000000-0005-0000-0000-0000CF090000}"/>
    <cellStyle name="Header2 3 2 5 3" xfId="4650" xr:uid="{00000000-0005-0000-0000-0000D0090000}"/>
    <cellStyle name="Header2 3 2 6" xfId="4652" xr:uid="{00000000-0005-0000-0000-0000D1090000}"/>
    <cellStyle name="Header2 3 3" xfId="3172" xr:uid="{00000000-0005-0000-0000-0000D2090000}"/>
    <cellStyle name="Header2 3 3 2" xfId="3173" xr:uid="{00000000-0005-0000-0000-0000D3090000}"/>
    <cellStyle name="Header2 3 3 2 2" xfId="4654" xr:uid="{00000000-0005-0000-0000-0000D4090000}"/>
    <cellStyle name="Header2 3 3 2 3" xfId="4653" xr:uid="{00000000-0005-0000-0000-0000D5090000}"/>
    <cellStyle name="Header2 3 3 3" xfId="3174" xr:uid="{00000000-0005-0000-0000-0000D6090000}"/>
    <cellStyle name="Header2 3 3 3 2" xfId="4656" xr:uid="{00000000-0005-0000-0000-0000D7090000}"/>
    <cellStyle name="Header2 3 3 3 3" xfId="4655" xr:uid="{00000000-0005-0000-0000-0000D8090000}"/>
    <cellStyle name="Header2 3 3 4" xfId="3175" xr:uid="{00000000-0005-0000-0000-0000D9090000}"/>
    <cellStyle name="Header2 3 3 4 2" xfId="4658" xr:uid="{00000000-0005-0000-0000-0000DA090000}"/>
    <cellStyle name="Header2 3 3 4 3" xfId="4657" xr:uid="{00000000-0005-0000-0000-0000DB090000}"/>
    <cellStyle name="Header2 3 3 5" xfId="3176" xr:uid="{00000000-0005-0000-0000-0000DC090000}"/>
    <cellStyle name="Header2 3 3 5 2" xfId="4660" xr:uid="{00000000-0005-0000-0000-0000DD090000}"/>
    <cellStyle name="Header2 3 3 5 3" xfId="4659" xr:uid="{00000000-0005-0000-0000-0000DE090000}"/>
    <cellStyle name="Header2 3 3 6" xfId="4661" xr:uid="{00000000-0005-0000-0000-0000DF090000}"/>
    <cellStyle name="Header2 3 4" xfId="3177" xr:uid="{00000000-0005-0000-0000-0000E0090000}"/>
    <cellStyle name="Header2 3 4 2" xfId="3178" xr:uid="{00000000-0005-0000-0000-0000E1090000}"/>
    <cellStyle name="Header2 3 4 2 2" xfId="4664" xr:uid="{00000000-0005-0000-0000-0000E2090000}"/>
    <cellStyle name="Header2 3 4 2 3" xfId="4663" xr:uid="{00000000-0005-0000-0000-0000E3090000}"/>
    <cellStyle name="Header2 3 4 3" xfId="3179" xr:uid="{00000000-0005-0000-0000-0000E4090000}"/>
    <cellStyle name="Header2 3 4 3 2" xfId="4666" xr:uid="{00000000-0005-0000-0000-0000E5090000}"/>
    <cellStyle name="Header2 3 4 3 3" xfId="4665" xr:uid="{00000000-0005-0000-0000-0000E6090000}"/>
    <cellStyle name="Header2 3 4 4" xfId="3180" xr:uid="{00000000-0005-0000-0000-0000E7090000}"/>
    <cellStyle name="Header2 3 4 4 2" xfId="4668" xr:uid="{00000000-0005-0000-0000-0000E8090000}"/>
    <cellStyle name="Header2 3 4 4 3" xfId="4667" xr:uid="{00000000-0005-0000-0000-0000E9090000}"/>
    <cellStyle name="Header2 3 4 5" xfId="4669" xr:uid="{00000000-0005-0000-0000-0000EA090000}"/>
    <cellStyle name="Header2 3 4 6" xfId="4662" xr:uid="{00000000-0005-0000-0000-0000EB090000}"/>
    <cellStyle name="Header2 3 5" xfId="3181" xr:uid="{00000000-0005-0000-0000-0000EC090000}"/>
    <cellStyle name="Header2 3 5 2" xfId="3182" xr:uid="{00000000-0005-0000-0000-0000ED090000}"/>
    <cellStyle name="Header2 3 5 2 2" xfId="4672" xr:uid="{00000000-0005-0000-0000-0000EE090000}"/>
    <cellStyle name="Header2 3 5 2 3" xfId="4671" xr:uid="{00000000-0005-0000-0000-0000EF090000}"/>
    <cellStyle name="Header2 3 5 3" xfId="3183" xr:uid="{00000000-0005-0000-0000-0000F0090000}"/>
    <cellStyle name="Header2 3 5 3 2" xfId="4674" xr:uid="{00000000-0005-0000-0000-0000F1090000}"/>
    <cellStyle name="Header2 3 5 3 3" xfId="4673" xr:uid="{00000000-0005-0000-0000-0000F2090000}"/>
    <cellStyle name="Header2 3 5 4" xfId="3184" xr:uid="{00000000-0005-0000-0000-0000F3090000}"/>
    <cellStyle name="Header2 3 5 4 2" xfId="4676" xr:uid="{00000000-0005-0000-0000-0000F4090000}"/>
    <cellStyle name="Header2 3 5 4 3" xfId="4675" xr:uid="{00000000-0005-0000-0000-0000F5090000}"/>
    <cellStyle name="Header2 3 5 5" xfId="3185" xr:uid="{00000000-0005-0000-0000-0000F6090000}"/>
    <cellStyle name="Header2 3 5 5 2" xfId="4678" xr:uid="{00000000-0005-0000-0000-0000F7090000}"/>
    <cellStyle name="Header2 3 5 5 3" xfId="4677" xr:uid="{00000000-0005-0000-0000-0000F8090000}"/>
    <cellStyle name="Header2 3 5 6" xfId="4679" xr:uid="{00000000-0005-0000-0000-0000F9090000}"/>
    <cellStyle name="Header2 3 5 7" xfId="4670" xr:uid="{00000000-0005-0000-0000-0000FA090000}"/>
    <cellStyle name="Header2 3 6" xfId="4680" xr:uid="{00000000-0005-0000-0000-0000FB090000}"/>
    <cellStyle name="Header2 3 7" xfId="4232" xr:uid="{00000000-0005-0000-0000-0000FC090000}"/>
    <cellStyle name="Header2 3_Plan2" xfId="3186" xr:uid="{00000000-0005-0000-0000-0000FD090000}"/>
    <cellStyle name="Header2 4" xfId="3187" xr:uid="{00000000-0005-0000-0000-0000FE090000}"/>
    <cellStyle name="Header2 4 2" xfId="3188" xr:uid="{00000000-0005-0000-0000-0000FF090000}"/>
    <cellStyle name="Header2 4 2 2" xfId="3189" xr:uid="{00000000-0005-0000-0000-0000000A0000}"/>
    <cellStyle name="Header2 4 2 2 2" xfId="4682" xr:uid="{00000000-0005-0000-0000-0000010A0000}"/>
    <cellStyle name="Header2 4 2 2 3" xfId="4681" xr:uid="{00000000-0005-0000-0000-0000020A0000}"/>
    <cellStyle name="Header2 4 2 3" xfId="3190" xr:uid="{00000000-0005-0000-0000-0000030A0000}"/>
    <cellStyle name="Header2 4 2 3 2" xfId="4684" xr:uid="{00000000-0005-0000-0000-0000040A0000}"/>
    <cellStyle name="Header2 4 2 3 3" xfId="4683" xr:uid="{00000000-0005-0000-0000-0000050A0000}"/>
    <cellStyle name="Header2 4 2 4" xfId="3191" xr:uid="{00000000-0005-0000-0000-0000060A0000}"/>
    <cellStyle name="Header2 4 2 4 2" xfId="4686" xr:uid="{00000000-0005-0000-0000-0000070A0000}"/>
    <cellStyle name="Header2 4 2 4 3" xfId="4685" xr:uid="{00000000-0005-0000-0000-0000080A0000}"/>
    <cellStyle name="Header2 4 2 5" xfId="3192" xr:uid="{00000000-0005-0000-0000-0000090A0000}"/>
    <cellStyle name="Header2 4 2 5 2" xfId="4688" xr:uid="{00000000-0005-0000-0000-00000A0A0000}"/>
    <cellStyle name="Header2 4 2 5 3" xfId="4687" xr:uid="{00000000-0005-0000-0000-00000B0A0000}"/>
    <cellStyle name="Header2 4 2 6" xfId="4689" xr:uid="{00000000-0005-0000-0000-00000C0A0000}"/>
    <cellStyle name="Header2 4 3" xfId="3193" xr:uid="{00000000-0005-0000-0000-00000D0A0000}"/>
    <cellStyle name="Header2 4 3 2" xfId="3194" xr:uid="{00000000-0005-0000-0000-00000E0A0000}"/>
    <cellStyle name="Header2 4 3 2 2" xfId="4691" xr:uid="{00000000-0005-0000-0000-00000F0A0000}"/>
    <cellStyle name="Header2 4 3 2 3" xfId="4690" xr:uid="{00000000-0005-0000-0000-0000100A0000}"/>
    <cellStyle name="Header2 4 3 3" xfId="3195" xr:uid="{00000000-0005-0000-0000-0000110A0000}"/>
    <cellStyle name="Header2 4 3 3 2" xfId="4693" xr:uid="{00000000-0005-0000-0000-0000120A0000}"/>
    <cellStyle name="Header2 4 3 3 3" xfId="4692" xr:uid="{00000000-0005-0000-0000-0000130A0000}"/>
    <cellStyle name="Header2 4 3 4" xfId="3196" xr:uid="{00000000-0005-0000-0000-0000140A0000}"/>
    <cellStyle name="Header2 4 3 4 2" xfId="4695" xr:uid="{00000000-0005-0000-0000-0000150A0000}"/>
    <cellStyle name="Header2 4 3 4 3" xfId="4694" xr:uid="{00000000-0005-0000-0000-0000160A0000}"/>
    <cellStyle name="Header2 4 3 5" xfId="3197" xr:uid="{00000000-0005-0000-0000-0000170A0000}"/>
    <cellStyle name="Header2 4 3 5 2" xfId="4697" xr:uid="{00000000-0005-0000-0000-0000180A0000}"/>
    <cellStyle name="Header2 4 3 5 3" xfId="4696" xr:uid="{00000000-0005-0000-0000-0000190A0000}"/>
    <cellStyle name="Header2 4 3 6" xfId="4698" xr:uid="{00000000-0005-0000-0000-00001A0A0000}"/>
    <cellStyle name="Header2 4 4" xfId="3198" xr:uid="{00000000-0005-0000-0000-00001B0A0000}"/>
    <cellStyle name="Header2 4 4 2" xfId="3199" xr:uid="{00000000-0005-0000-0000-00001C0A0000}"/>
    <cellStyle name="Header2 4 4 2 2" xfId="4701" xr:uid="{00000000-0005-0000-0000-00001D0A0000}"/>
    <cellStyle name="Header2 4 4 2 3" xfId="4700" xr:uid="{00000000-0005-0000-0000-00001E0A0000}"/>
    <cellStyle name="Header2 4 4 3" xfId="3200" xr:uid="{00000000-0005-0000-0000-00001F0A0000}"/>
    <cellStyle name="Header2 4 4 3 2" xfId="4703" xr:uid="{00000000-0005-0000-0000-0000200A0000}"/>
    <cellStyle name="Header2 4 4 3 3" xfId="4702" xr:uid="{00000000-0005-0000-0000-0000210A0000}"/>
    <cellStyle name="Header2 4 4 4" xfId="3201" xr:uid="{00000000-0005-0000-0000-0000220A0000}"/>
    <cellStyle name="Header2 4 4 4 2" xfId="4705" xr:uid="{00000000-0005-0000-0000-0000230A0000}"/>
    <cellStyle name="Header2 4 4 4 3" xfId="4704" xr:uid="{00000000-0005-0000-0000-0000240A0000}"/>
    <cellStyle name="Header2 4 4 5" xfId="4706" xr:uid="{00000000-0005-0000-0000-0000250A0000}"/>
    <cellStyle name="Header2 4 4 6" xfId="4699" xr:uid="{00000000-0005-0000-0000-0000260A0000}"/>
    <cellStyle name="Header2 4 5" xfId="3202" xr:uid="{00000000-0005-0000-0000-0000270A0000}"/>
    <cellStyle name="Header2 4 5 2" xfId="3203" xr:uid="{00000000-0005-0000-0000-0000280A0000}"/>
    <cellStyle name="Header2 4 5 2 2" xfId="4709" xr:uid="{00000000-0005-0000-0000-0000290A0000}"/>
    <cellStyle name="Header2 4 5 2 3" xfId="4708" xr:uid="{00000000-0005-0000-0000-00002A0A0000}"/>
    <cellStyle name="Header2 4 5 3" xfId="3204" xr:uid="{00000000-0005-0000-0000-00002B0A0000}"/>
    <cellStyle name="Header2 4 5 3 2" xfId="4711" xr:uid="{00000000-0005-0000-0000-00002C0A0000}"/>
    <cellStyle name="Header2 4 5 3 3" xfId="4710" xr:uid="{00000000-0005-0000-0000-00002D0A0000}"/>
    <cellStyle name="Header2 4 5 4" xfId="3205" xr:uid="{00000000-0005-0000-0000-00002E0A0000}"/>
    <cellStyle name="Header2 4 5 4 2" xfId="4713" xr:uid="{00000000-0005-0000-0000-00002F0A0000}"/>
    <cellStyle name="Header2 4 5 4 3" xfId="4712" xr:uid="{00000000-0005-0000-0000-0000300A0000}"/>
    <cellStyle name="Header2 4 5 5" xfId="3206" xr:uid="{00000000-0005-0000-0000-0000310A0000}"/>
    <cellStyle name="Header2 4 5 5 2" xfId="4715" xr:uid="{00000000-0005-0000-0000-0000320A0000}"/>
    <cellStyle name="Header2 4 5 5 3" xfId="4714" xr:uid="{00000000-0005-0000-0000-0000330A0000}"/>
    <cellStyle name="Header2 4 5 6" xfId="4716" xr:uid="{00000000-0005-0000-0000-0000340A0000}"/>
    <cellStyle name="Header2 4 5 7" xfId="4707" xr:uid="{00000000-0005-0000-0000-0000350A0000}"/>
    <cellStyle name="Header2 4 6" xfId="4717" xr:uid="{00000000-0005-0000-0000-0000360A0000}"/>
    <cellStyle name="Header2 4 7" xfId="4228" xr:uid="{00000000-0005-0000-0000-0000370A0000}"/>
    <cellStyle name="Header2 4_Plan2" xfId="3207" xr:uid="{00000000-0005-0000-0000-0000380A0000}"/>
    <cellStyle name="Header2 5" xfId="3208" xr:uid="{00000000-0005-0000-0000-0000390A0000}"/>
    <cellStyle name="Header2 5 2" xfId="4719" xr:uid="{00000000-0005-0000-0000-00003A0A0000}"/>
    <cellStyle name="Header2 5 3" xfId="4718" xr:uid="{00000000-0005-0000-0000-00003B0A0000}"/>
    <cellStyle name="Header2 6" xfId="4720" xr:uid="{00000000-0005-0000-0000-00003C0A0000}"/>
    <cellStyle name="Header2 7" xfId="3144" xr:uid="{00000000-0005-0000-0000-00003D0A0000}"/>
    <cellStyle name="Heading" xfId="681" xr:uid="{00000000-0005-0000-0000-00003E0A0000}"/>
    <cellStyle name="Heading 1" xfId="4" xr:uid="{00000000-0005-0000-0000-00003F0A0000}"/>
    <cellStyle name="Heading 1 2" xfId="2051" xr:uid="{00000000-0005-0000-0000-0000400A0000}"/>
    <cellStyle name="Heading 1 3" xfId="3209" xr:uid="{00000000-0005-0000-0000-0000410A0000}"/>
    <cellStyle name="Heading 2" xfId="5" xr:uid="{00000000-0005-0000-0000-0000420A0000}"/>
    <cellStyle name="Heading 2 2" xfId="2052" xr:uid="{00000000-0005-0000-0000-0000430A0000}"/>
    <cellStyle name="Heading 2 3" xfId="3210" xr:uid="{00000000-0005-0000-0000-0000440A0000}"/>
    <cellStyle name="Heading 3" xfId="6" xr:uid="{00000000-0005-0000-0000-0000450A0000}"/>
    <cellStyle name="Heading 3 2" xfId="2053" xr:uid="{00000000-0005-0000-0000-0000460A0000}"/>
    <cellStyle name="Heading 3 3" xfId="3211" xr:uid="{00000000-0005-0000-0000-0000470A0000}"/>
    <cellStyle name="Heading 4" xfId="7" xr:uid="{00000000-0005-0000-0000-0000480A0000}"/>
    <cellStyle name="Heading 4 2" xfId="2054" xr:uid="{00000000-0005-0000-0000-0000490A0000}"/>
    <cellStyle name="Heading 4 3" xfId="3212" xr:uid="{00000000-0005-0000-0000-00004A0A0000}"/>
    <cellStyle name="Heading 5" xfId="3213" xr:uid="{00000000-0005-0000-0000-00004B0A0000}"/>
    <cellStyle name="Heading 6" xfId="3214" xr:uid="{00000000-0005-0000-0000-00004C0A0000}"/>
    <cellStyle name="Heading 7" xfId="3215" xr:uid="{00000000-0005-0000-0000-00004D0A0000}"/>
    <cellStyle name="Heading 8" xfId="3216" xr:uid="{00000000-0005-0000-0000-00004E0A0000}"/>
    <cellStyle name="Heading_Contingências junho2008-CTB" xfId="682" xr:uid="{00000000-0005-0000-0000-00004F0A0000}"/>
    <cellStyle name="Hidden" xfId="683" xr:uid="{00000000-0005-0000-0000-0000500A0000}"/>
    <cellStyle name="Hyperlink 2" xfId="684" xr:uid="{00000000-0005-0000-0000-0000510A0000}"/>
    <cellStyle name="Hyperlink 2 2" xfId="2055" xr:uid="{00000000-0005-0000-0000-0000520A0000}"/>
    <cellStyle name="Hyperlink 2 3" xfId="3217" xr:uid="{00000000-0005-0000-0000-0000530A0000}"/>
    <cellStyle name="Hyperlink 2_Income statement" xfId="1314" xr:uid="{00000000-0005-0000-0000-0000540A0000}"/>
    <cellStyle name="Hyperlink seguido" xfId="685" xr:uid="{00000000-0005-0000-0000-0000550A0000}"/>
    <cellStyle name="Hyperlink seguido 2" xfId="2056" xr:uid="{00000000-0005-0000-0000-0000560A0000}"/>
    <cellStyle name="Hyperlink seguido 3" xfId="3218" xr:uid="{00000000-0005-0000-0000-0000570A0000}"/>
    <cellStyle name="Hypertextový odkaz" xfId="686" xr:uid="{00000000-0005-0000-0000-0000580A0000}"/>
    <cellStyle name="Hypertextový odkaz 2" xfId="2057" xr:uid="{00000000-0005-0000-0000-0000590A0000}"/>
    <cellStyle name="Hypertextový odkaz 3" xfId="3219" xr:uid="{00000000-0005-0000-0000-00005A0A0000}"/>
    <cellStyle name="Incorreto 2" xfId="312" xr:uid="{00000000-0005-0000-0000-00005B0A0000}"/>
    <cellStyle name="Incorreto 2 2" xfId="687" xr:uid="{00000000-0005-0000-0000-00005C0A0000}"/>
    <cellStyle name="Incorreto 2 2 2" xfId="2058" xr:uid="{00000000-0005-0000-0000-00005D0A0000}"/>
    <cellStyle name="Incorreto 2 2 3" xfId="3221" xr:uid="{00000000-0005-0000-0000-00005E0A0000}"/>
    <cellStyle name="Incorreto 2 3" xfId="1749" xr:uid="{00000000-0005-0000-0000-00005F0A0000}"/>
    <cellStyle name="Incorreto 2 3 2" xfId="3222" xr:uid="{00000000-0005-0000-0000-0000600A0000}"/>
    <cellStyle name="Incorreto 2 4" xfId="3223" xr:uid="{00000000-0005-0000-0000-0000610A0000}"/>
    <cellStyle name="Incorreto 2 5" xfId="3220" xr:uid="{00000000-0005-0000-0000-0000620A0000}"/>
    <cellStyle name="Incorreto 2_Plan2" xfId="3224" xr:uid="{00000000-0005-0000-0000-0000630A0000}"/>
    <cellStyle name="Incorreto 3" xfId="688" xr:uid="{00000000-0005-0000-0000-0000640A0000}"/>
    <cellStyle name="Incorreto 3 2" xfId="2059" xr:uid="{00000000-0005-0000-0000-0000650A0000}"/>
    <cellStyle name="Incorreto 3 3" xfId="3225" xr:uid="{00000000-0005-0000-0000-0000660A0000}"/>
    <cellStyle name="Incorreto 3_Income statement" xfId="1315" xr:uid="{00000000-0005-0000-0000-0000670A0000}"/>
    <cellStyle name="Incorreto 4" xfId="689" xr:uid="{00000000-0005-0000-0000-0000680A0000}"/>
    <cellStyle name="Incorreto 4 2" xfId="2060" xr:uid="{00000000-0005-0000-0000-0000690A0000}"/>
    <cellStyle name="Incorreto 4 3" xfId="3226" xr:uid="{00000000-0005-0000-0000-00006A0A0000}"/>
    <cellStyle name="Incorreto 4_Income statement" xfId="1316" xr:uid="{00000000-0005-0000-0000-00006B0A0000}"/>
    <cellStyle name="Incorreto 5" xfId="690" xr:uid="{00000000-0005-0000-0000-00006C0A0000}"/>
    <cellStyle name="Incorreto 5 2" xfId="2061" xr:uid="{00000000-0005-0000-0000-00006D0A0000}"/>
    <cellStyle name="Incorreto 5 3" xfId="3227" xr:uid="{00000000-0005-0000-0000-00006E0A0000}"/>
    <cellStyle name="Incorreto 5_Income statement" xfId="1317" xr:uid="{00000000-0005-0000-0000-00006F0A0000}"/>
    <cellStyle name="Incorreto 6" xfId="691" xr:uid="{00000000-0005-0000-0000-0000700A0000}"/>
    <cellStyle name="Incorreto 6 2" xfId="2062" xr:uid="{00000000-0005-0000-0000-0000710A0000}"/>
    <cellStyle name="Incorreto 6 3" xfId="3228" xr:uid="{00000000-0005-0000-0000-0000720A0000}"/>
    <cellStyle name="Incorreto 6_Income statement" xfId="1318" xr:uid="{00000000-0005-0000-0000-0000730A0000}"/>
    <cellStyle name="Incorreto 7" xfId="1517" xr:uid="{00000000-0005-0000-0000-0000740A0000}"/>
    <cellStyle name="Incorreto 7 2" xfId="5069" xr:uid="{00000000-0005-0000-0000-0000750A0000}"/>
    <cellStyle name="Incorreto 8" xfId="4189" xr:uid="{00000000-0005-0000-0000-0000760A0000}"/>
    <cellStyle name="ind_perf" xfId="692" xr:uid="{00000000-0005-0000-0000-0000770A0000}"/>
    <cellStyle name="Indefinido" xfId="693" xr:uid="{00000000-0005-0000-0000-0000780A0000}"/>
    <cellStyle name="Indefinido 2" xfId="2063" xr:uid="{00000000-0005-0000-0000-0000790A0000}"/>
    <cellStyle name="Indefinido 3" xfId="3229" xr:uid="{00000000-0005-0000-0000-00007A0A0000}"/>
    <cellStyle name="Indent" xfId="694" xr:uid="{00000000-0005-0000-0000-00007B0A0000}"/>
    <cellStyle name="Indent 2" xfId="2064" xr:uid="{00000000-0005-0000-0000-00007C0A0000}"/>
    <cellStyle name="Indent 3" xfId="3230" xr:uid="{00000000-0005-0000-0000-00007D0A0000}"/>
    <cellStyle name="Indent_Income statement" xfId="1319" xr:uid="{00000000-0005-0000-0000-00007E0A0000}"/>
    <cellStyle name="Input (%)" xfId="696" xr:uid="{00000000-0005-0000-0000-00007F0A0000}"/>
    <cellStyle name="Input (£m)" xfId="697" xr:uid="{00000000-0005-0000-0000-0000800A0000}"/>
    <cellStyle name="Input (No)" xfId="698" xr:uid="{00000000-0005-0000-0000-0000810A0000}"/>
    <cellStyle name="Input [yellow]" xfId="699" xr:uid="{00000000-0005-0000-0000-0000820A0000}"/>
    <cellStyle name="Input 10" xfId="2346" xr:uid="{00000000-0005-0000-0000-0000830A0000}"/>
    <cellStyle name="Input 10 2" xfId="4721" xr:uid="{00000000-0005-0000-0000-0000840A0000}"/>
    <cellStyle name="Input 10 3" xfId="3233" xr:uid="{00000000-0005-0000-0000-0000850A0000}"/>
    <cellStyle name="Input 11" xfId="2302" xr:uid="{00000000-0005-0000-0000-0000860A0000}"/>
    <cellStyle name="Input 11 2" xfId="4722" xr:uid="{00000000-0005-0000-0000-0000870A0000}"/>
    <cellStyle name="Input 11 3" xfId="3234" xr:uid="{00000000-0005-0000-0000-0000880A0000}"/>
    <cellStyle name="Input 12" xfId="3235" xr:uid="{00000000-0005-0000-0000-0000890A0000}"/>
    <cellStyle name="Input 12 2" xfId="4723" xr:uid="{00000000-0005-0000-0000-00008A0A0000}"/>
    <cellStyle name="Input 13" xfId="3236" xr:uid="{00000000-0005-0000-0000-00008B0A0000}"/>
    <cellStyle name="Input 13 2" xfId="4724" xr:uid="{00000000-0005-0000-0000-00008C0A0000}"/>
    <cellStyle name="Input 14" xfId="3237" xr:uid="{00000000-0005-0000-0000-00008D0A0000}"/>
    <cellStyle name="Input 14 2" xfId="4725" xr:uid="{00000000-0005-0000-0000-00008E0A0000}"/>
    <cellStyle name="Input 15" xfId="3238" xr:uid="{00000000-0005-0000-0000-00008F0A0000}"/>
    <cellStyle name="Input 15 2" xfId="4726" xr:uid="{00000000-0005-0000-0000-0000900A0000}"/>
    <cellStyle name="Input 16" xfId="3239" xr:uid="{00000000-0005-0000-0000-0000910A0000}"/>
    <cellStyle name="Input 16 2" xfId="4727" xr:uid="{00000000-0005-0000-0000-0000920A0000}"/>
    <cellStyle name="Input 17" xfId="3240" xr:uid="{00000000-0005-0000-0000-0000930A0000}"/>
    <cellStyle name="Input 17 2" xfId="4728" xr:uid="{00000000-0005-0000-0000-0000940A0000}"/>
    <cellStyle name="Input 18" xfId="3241" xr:uid="{00000000-0005-0000-0000-0000950A0000}"/>
    <cellStyle name="Input 18 2" xfId="4729" xr:uid="{00000000-0005-0000-0000-0000960A0000}"/>
    <cellStyle name="Input 19" xfId="3242" xr:uid="{00000000-0005-0000-0000-0000970A0000}"/>
    <cellStyle name="Input 2" xfId="700" xr:uid="{00000000-0005-0000-0000-0000980A0000}"/>
    <cellStyle name="Input 20" xfId="4730" xr:uid="{00000000-0005-0000-0000-0000990A0000}"/>
    <cellStyle name="Input 21" xfId="3231" xr:uid="{00000000-0005-0000-0000-00009A0A0000}"/>
    <cellStyle name="Input 22" xfId="5287" xr:uid="{00000000-0005-0000-0000-00009B0A0000}"/>
    <cellStyle name="Input 23" xfId="5359" xr:uid="{00000000-0005-0000-0000-00009C0A0000}"/>
    <cellStyle name="Input 24" xfId="5289" xr:uid="{00000000-0005-0000-0000-00009D0A0000}"/>
    <cellStyle name="Input 25" xfId="3933" xr:uid="{00000000-0005-0000-0000-00009E0A0000}"/>
    <cellStyle name="Input 26" xfId="5291" xr:uid="{00000000-0005-0000-0000-00009F0A0000}"/>
    <cellStyle name="Input 27" xfId="5418" xr:uid="{00000000-0005-0000-0000-0000A00A0000}"/>
    <cellStyle name="Input 28" xfId="5278" xr:uid="{00000000-0005-0000-0000-0000A10A0000}"/>
    <cellStyle name="Input 29" xfId="5251" xr:uid="{00000000-0005-0000-0000-0000A20A0000}"/>
    <cellStyle name="Input 3" xfId="701" xr:uid="{00000000-0005-0000-0000-0000A30A0000}"/>
    <cellStyle name="Input 30" xfId="5367" xr:uid="{00000000-0005-0000-0000-0000A40A0000}"/>
    <cellStyle name="Input 31" xfId="5288" xr:uid="{00000000-0005-0000-0000-0000A50A0000}"/>
    <cellStyle name="Input 32" xfId="5412" xr:uid="{00000000-0005-0000-0000-0000A60A0000}"/>
    <cellStyle name="Input 33" xfId="5448" xr:uid="{00000000-0005-0000-0000-0000A70A0000}"/>
    <cellStyle name="Input 34" xfId="5420" xr:uid="{00000000-0005-0000-0000-0000A80A0000}"/>
    <cellStyle name="Input 35" xfId="5274" xr:uid="{00000000-0005-0000-0000-0000A90A0000}"/>
    <cellStyle name="Input 4" xfId="702" xr:uid="{00000000-0005-0000-0000-0000AA0A0000}"/>
    <cellStyle name="Input 5" xfId="703" xr:uid="{00000000-0005-0000-0000-0000AB0A0000}"/>
    <cellStyle name="Input 6" xfId="704" xr:uid="{00000000-0005-0000-0000-0000AC0A0000}"/>
    <cellStyle name="Input 7" xfId="705" xr:uid="{00000000-0005-0000-0000-0000AD0A0000}"/>
    <cellStyle name="Input 8" xfId="2065" xr:uid="{00000000-0005-0000-0000-0000AE0A0000}"/>
    <cellStyle name="Input 8 2" xfId="3244" xr:uid="{00000000-0005-0000-0000-0000AF0A0000}"/>
    <cellStyle name="Input 8 2 2" xfId="4731" xr:uid="{00000000-0005-0000-0000-0000B00A0000}"/>
    <cellStyle name="Input 8 3" xfId="3245" xr:uid="{00000000-0005-0000-0000-0000B10A0000}"/>
    <cellStyle name="Input 8 3 2" xfId="4732" xr:uid="{00000000-0005-0000-0000-0000B20A0000}"/>
    <cellStyle name="Input 8 4" xfId="3246" xr:uid="{00000000-0005-0000-0000-0000B30A0000}"/>
    <cellStyle name="Input 8 4 2" xfId="4733" xr:uid="{00000000-0005-0000-0000-0000B40A0000}"/>
    <cellStyle name="Input 8 5" xfId="3247" xr:uid="{00000000-0005-0000-0000-0000B50A0000}"/>
    <cellStyle name="Input 8 5 2" xfId="4734" xr:uid="{00000000-0005-0000-0000-0000B60A0000}"/>
    <cellStyle name="Input 8 6" xfId="3248" xr:uid="{00000000-0005-0000-0000-0000B70A0000}"/>
    <cellStyle name="Input 8 7" xfId="3243" xr:uid="{00000000-0005-0000-0000-0000B80A0000}"/>
    <cellStyle name="Input 9" xfId="2313" xr:uid="{00000000-0005-0000-0000-0000B90A0000}"/>
    <cellStyle name="Input 9 2" xfId="4735" xr:uid="{00000000-0005-0000-0000-0000BA0A0000}"/>
    <cellStyle name="Input 9 3" xfId="3249" xr:uid="{00000000-0005-0000-0000-0000BB0A0000}"/>
    <cellStyle name="Link Currency (0)" xfId="706" xr:uid="{00000000-0005-0000-0000-0000BC0A0000}"/>
    <cellStyle name="Link Currency (0) 2" xfId="2066" xr:uid="{00000000-0005-0000-0000-0000BD0A0000}"/>
    <cellStyle name="Link Currency (0) 3" xfId="3250" xr:uid="{00000000-0005-0000-0000-0000BE0A0000}"/>
    <cellStyle name="Link Currency (2)" xfId="707" xr:uid="{00000000-0005-0000-0000-0000BF0A0000}"/>
    <cellStyle name="Link Currency (2) 2" xfId="2067" xr:uid="{00000000-0005-0000-0000-0000C00A0000}"/>
    <cellStyle name="Link Currency (2) 3" xfId="3251" xr:uid="{00000000-0005-0000-0000-0000C10A0000}"/>
    <cellStyle name="Link Units (0)" xfId="708" xr:uid="{00000000-0005-0000-0000-0000C20A0000}"/>
    <cellStyle name="Link Units (0) 2" xfId="2068" xr:uid="{00000000-0005-0000-0000-0000C30A0000}"/>
    <cellStyle name="Link Units (0) 3" xfId="3252" xr:uid="{00000000-0005-0000-0000-0000C40A0000}"/>
    <cellStyle name="Link Units (1)" xfId="709" xr:uid="{00000000-0005-0000-0000-0000C50A0000}"/>
    <cellStyle name="Link Units (1) 2" xfId="2069" xr:uid="{00000000-0005-0000-0000-0000C60A0000}"/>
    <cellStyle name="Link Units (1) 3" xfId="3253" xr:uid="{00000000-0005-0000-0000-0000C70A0000}"/>
    <cellStyle name="Link Units (2)" xfId="710" xr:uid="{00000000-0005-0000-0000-0000C80A0000}"/>
    <cellStyle name="Link Units (2) 2" xfId="2070" xr:uid="{00000000-0005-0000-0000-0000C90A0000}"/>
    <cellStyle name="Link Units (2) 3" xfId="3254" xr:uid="{00000000-0005-0000-0000-0000CA0A0000}"/>
    <cellStyle name="Linked Cell 2" xfId="2071" xr:uid="{00000000-0005-0000-0000-0000CB0A0000}"/>
    <cellStyle name="Linked Cell 2 2" xfId="3257" xr:uid="{00000000-0005-0000-0000-0000CC0A0000}"/>
    <cellStyle name="Linked Cell 2 3" xfId="3258" xr:uid="{00000000-0005-0000-0000-0000CD0A0000}"/>
    <cellStyle name="Linked Cell 2 4" xfId="3259" xr:uid="{00000000-0005-0000-0000-0000CE0A0000}"/>
    <cellStyle name="Linked Cell 2 5" xfId="3260" xr:uid="{00000000-0005-0000-0000-0000CF0A0000}"/>
    <cellStyle name="Linked Cell 2 6" xfId="3261" xr:uid="{00000000-0005-0000-0000-0000D00A0000}"/>
    <cellStyle name="Linked Cell 2 7" xfId="3262" xr:uid="{00000000-0005-0000-0000-0000D10A0000}"/>
    <cellStyle name="Linked Cell 2 8" xfId="3263" xr:uid="{00000000-0005-0000-0000-0000D20A0000}"/>
    <cellStyle name="Linked Cell 2 9" xfId="3256" xr:uid="{00000000-0005-0000-0000-0000D30A0000}"/>
    <cellStyle name="Linked Cell 3" xfId="3255" xr:uid="{00000000-0005-0000-0000-0000D40A0000}"/>
    <cellStyle name="MacroCode" xfId="712" xr:uid="{00000000-0005-0000-0000-0000D50A0000}"/>
    <cellStyle name="MacroCode 2" xfId="2072" xr:uid="{00000000-0005-0000-0000-0000D60A0000}"/>
    <cellStyle name="MacroCode 2 2" xfId="3265" xr:uid="{00000000-0005-0000-0000-0000D70A0000}"/>
    <cellStyle name="MacroCode 3" xfId="3266" xr:uid="{00000000-0005-0000-0000-0000D80A0000}"/>
    <cellStyle name="MacroCode 4" xfId="3267" xr:uid="{00000000-0005-0000-0000-0000D90A0000}"/>
    <cellStyle name="MacroCode 5" xfId="3264" xr:uid="{00000000-0005-0000-0000-0000DA0A0000}"/>
    <cellStyle name="MacroCode_Plan2" xfId="3268" xr:uid="{00000000-0005-0000-0000-0000DB0A0000}"/>
    <cellStyle name="Migliaia (0)_00_REV" xfId="713" xr:uid="{00000000-0005-0000-0000-0000DC0A0000}"/>
    <cellStyle name="Migliaia_bs" xfId="714" xr:uid="{00000000-0005-0000-0000-0000DD0A0000}"/>
    <cellStyle name="Mike" xfId="715" xr:uid="{00000000-0005-0000-0000-0000DE0A0000}"/>
    <cellStyle name="Mike 2" xfId="2073" xr:uid="{00000000-0005-0000-0000-0000DF0A0000}"/>
    <cellStyle name="Mike 3" xfId="3269" xr:uid="{00000000-0005-0000-0000-0000E00A0000}"/>
    <cellStyle name="Millares [0]_10 AVERIAS MASIVAS + ANT" xfId="716" xr:uid="{00000000-0005-0000-0000-0000E10A0000}"/>
    <cellStyle name="Millares 2" xfId="717" xr:uid="{00000000-0005-0000-0000-0000E20A0000}"/>
    <cellStyle name="Millares 2 2" xfId="5590" xr:uid="{00000000-0005-0000-0000-0000E30A0000}"/>
    <cellStyle name="Millares 3" xfId="718" xr:uid="{00000000-0005-0000-0000-0000E40A0000}"/>
    <cellStyle name="Millares_10 AVERIAS MASIVAS + ANT" xfId="719" xr:uid="{00000000-0005-0000-0000-0000E50A0000}"/>
    <cellStyle name="Milliers [0]_AR1194" xfId="720" xr:uid="{00000000-0005-0000-0000-0000E60A0000}"/>
    <cellStyle name="Milliers_AR1194" xfId="721" xr:uid="{00000000-0005-0000-0000-0000E70A0000}"/>
    <cellStyle name="Moeda [0] 2" xfId="251" xr:uid="{00000000-0005-0000-0000-0000E80A0000}"/>
    <cellStyle name="Moeda [0] 3" xfId="722" xr:uid="{00000000-0005-0000-0000-0000E90A0000}"/>
    <cellStyle name="Moeda [0] 4" xfId="723" xr:uid="{00000000-0005-0000-0000-0000EA0A0000}"/>
    <cellStyle name="Moeda [0] 5" xfId="724" xr:uid="{00000000-0005-0000-0000-0000EB0A0000}"/>
    <cellStyle name="Moeda [0] 6" xfId="725" xr:uid="{00000000-0005-0000-0000-0000EC0A0000}"/>
    <cellStyle name="Moeda [0] 7" xfId="726" xr:uid="{00000000-0005-0000-0000-0000ED0A0000}"/>
    <cellStyle name="Moeda [0] 8" xfId="727" xr:uid="{00000000-0005-0000-0000-0000EE0A0000}"/>
    <cellStyle name="Moeda 10" xfId="728" xr:uid="{00000000-0005-0000-0000-0000EF0A0000}"/>
    <cellStyle name="Moeda 10 2" xfId="5591" xr:uid="{00000000-0005-0000-0000-0000F00A0000}"/>
    <cellStyle name="Moeda 11" xfId="729" xr:uid="{00000000-0005-0000-0000-0000F10A0000}"/>
    <cellStyle name="Moeda 11 2" xfId="5592" xr:uid="{00000000-0005-0000-0000-0000F20A0000}"/>
    <cellStyle name="Moeda 12" xfId="730" xr:uid="{00000000-0005-0000-0000-0000F30A0000}"/>
    <cellStyle name="Moeda 12 2" xfId="5593" xr:uid="{00000000-0005-0000-0000-0000F40A0000}"/>
    <cellStyle name="Moeda 13" xfId="731" xr:uid="{00000000-0005-0000-0000-0000F50A0000}"/>
    <cellStyle name="Moeda 13 2" xfId="5594" xr:uid="{00000000-0005-0000-0000-0000F60A0000}"/>
    <cellStyle name="Moeda 14" xfId="3270" xr:uid="{00000000-0005-0000-0000-0000F70A0000}"/>
    <cellStyle name="Moeda 15" xfId="3271" xr:uid="{00000000-0005-0000-0000-0000F80A0000}"/>
    <cellStyle name="Moeda 16" xfId="3272" xr:uid="{00000000-0005-0000-0000-0000F90A0000}"/>
    <cellStyle name="Moeda 2" xfId="163" xr:uid="{00000000-0005-0000-0000-0000FA0A0000}"/>
    <cellStyle name="Moeda 2 2" xfId="252" xr:uid="{00000000-0005-0000-0000-0000FB0A0000}"/>
    <cellStyle name="Moeda 2 2 2" xfId="3273" xr:uid="{00000000-0005-0000-0000-0000FC0A0000}"/>
    <cellStyle name="Moeda 2 3" xfId="1099" xr:uid="{00000000-0005-0000-0000-0000FD0A0000}"/>
    <cellStyle name="Moeda 3" xfId="221" xr:uid="{00000000-0005-0000-0000-0000FE0A0000}"/>
    <cellStyle name="Moeda 3 2" xfId="1121" xr:uid="{00000000-0005-0000-0000-0000FF0A0000}"/>
    <cellStyle name="Moeda 3 2 2" xfId="3275" xr:uid="{00000000-0005-0000-0000-0000000B0000}"/>
    <cellStyle name="Moeda 3 3" xfId="3276" xr:uid="{00000000-0005-0000-0000-0000010B0000}"/>
    <cellStyle name="Moeda 3 4" xfId="3277" xr:uid="{00000000-0005-0000-0000-0000020B0000}"/>
    <cellStyle name="Moeda 3 5" xfId="3274" xr:uid="{00000000-0005-0000-0000-0000030B0000}"/>
    <cellStyle name="Moeda 4" xfId="732" xr:uid="{00000000-0005-0000-0000-0000040B0000}"/>
    <cellStyle name="Moeda 4 2" xfId="1122" xr:uid="{00000000-0005-0000-0000-0000050B0000}"/>
    <cellStyle name="Moeda 4 2 2" xfId="3279" xr:uid="{00000000-0005-0000-0000-0000060B0000}"/>
    <cellStyle name="Moeda 4 3" xfId="3280" xr:uid="{00000000-0005-0000-0000-0000070B0000}"/>
    <cellStyle name="Moeda 4 4" xfId="3281" xr:uid="{00000000-0005-0000-0000-0000080B0000}"/>
    <cellStyle name="Moeda 4_Plan2" xfId="3282" xr:uid="{00000000-0005-0000-0000-0000090B0000}"/>
    <cellStyle name="Moeda 5" xfId="733" xr:uid="{00000000-0005-0000-0000-00000A0B0000}"/>
    <cellStyle name="Moeda 6" xfId="734" xr:uid="{00000000-0005-0000-0000-00000B0B0000}"/>
    <cellStyle name="Moeda 7" xfId="735" xr:uid="{00000000-0005-0000-0000-00000C0B0000}"/>
    <cellStyle name="Moeda 8" xfId="736" xr:uid="{00000000-0005-0000-0000-00000D0B0000}"/>
    <cellStyle name="Moeda 9" xfId="737" xr:uid="{00000000-0005-0000-0000-00000E0B0000}"/>
    <cellStyle name="Moeda 9 2" xfId="5595" xr:uid="{00000000-0005-0000-0000-00000F0B0000}"/>
    <cellStyle name="Moeda0" xfId="738" xr:uid="{00000000-0005-0000-0000-0000100B0000}"/>
    <cellStyle name="Moneda [0]_0499EJEG" xfId="739" xr:uid="{00000000-0005-0000-0000-0000110B0000}"/>
    <cellStyle name="Moneda_0499EJEG" xfId="740" xr:uid="{00000000-0005-0000-0000-0000120B0000}"/>
    <cellStyle name="Monétaire [0]_AR1194" xfId="741" xr:uid="{00000000-0005-0000-0000-0000130B0000}"/>
    <cellStyle name="Monétaire_AR1194" xfId="742" xr:uid="{00000000-0005-0000-0000-0000140B0000}"/>
    <cellStyle name="Monetario" xfId="743" xr:uid="{00000000-0005-0000-0000-0000150B0000}"/>
    <cellStyle name="Monetario 2" xfId="2075" xr:uid="{00000000-0005-0000-0000-0000160B0000}"/>
    <cellStyle name="Monetario 3" xfId="3286" xr:uid="{00000000-0005-0000-0000-0000170B0000}"/>
    <cellStyle name="Multiple" xfId="744" xr:uid="{00000000-0005-0000-0000-0000180B0000}"/>
    <cellStyle name="Multiple 2" xfId="2076" xr:uid="{00000000-0005-0000-0000-0000190B0000}"/>
    <cellStyle name="Multiple 3" xfId="3287" xr:uid="{00000000-0005-0000-0000-00001A0B0000}"/>
    <cellStyle name="Neutra 2" xfId="313" xr:uid="{00000000-0005-0000-0000-00001C0B0000}"/>
    <cellStyle name="Neutra 2 2" xfId="745" xr:uid="{00000000-0005-0000-0000-00001D0B0000}"/>
    <cellStyle name="Neutra 2 2 2" xfId="2077" xr:uid="{00000000-0005-0000-0000-00001E0B0000}"/>
    <cellStyle name="Neutra 2 2 3" xfId="3289" xr:uid="{00000000-0005-0000-0000-00001F0B0000}"/>
    <cellStyle name="Neutra 2 3" xfId="1750" xr:uid="{00000000-0005-0000-0000-0000200B0000}"/>
    <cellStyle name="Neutra 2 3 2" xfId="3290" xr:uid="{00000000-0005-0000-0000-0000210B0000}"/>
    <cellStyle name="Neutra 2 4" xfId="3291" xr:uid="{00000000-0005-0000-0000-0000220B0000}"/>
    <cellStyle name="Neutra 2 5" xfId="3288" xr:uid="{00000000-0005-0000-0000-0000230B0000}"/>
    <cellStyle name="Neutra 2_Plan2" xfId="3292" xr:uid="{00000000-0005-0000-0000-0000240B0000}"/>
    <cellStyle name="Neutra 3" xfId="746" xr:uid="{00000000-0005-0000-0000-0000250B0000}"/>
    <cellStyle name="Neutra 3 2" xfId="2078" xr:uid="{00000000-0005-0000-0000-0000260B0000}"/>
    <cellStyle name="Neutra 3 3" xfId="3293" xr:uid="{00000000-0005-0000-0000-0000270B0000}"/>
    <cellStyle name="Neutra 3_Income statement" xfId="1320" xr:uid="{00000000-0005-0000-0000-0000280B0000}"/>
    <cellStyle name="Neutra 4" xfId="747" xr:uid="{00000000-0005-0000-0000-0000290B0000}"/>
    <cellStyle name="Neutra 4 2" xfId="2079" xr:uid="{00000000-0005-0000-0000-00002A0B0000}"/>
    <cellStyle name="Neutra 4 3" xfId="3294" xr:uid="{00000000-0005-0000-0000-00002B0B0000}"/>
    <cellStyle name="Neutra 4_Income statement" xfId="1321" xr:uid="{00000000-0005-0000-0000-00002C0B0000}"/>
    <cellStyle name="Neutra 5" xfId="748" xr:uid="{00000000-0005-0000-0000-00002D0B0000}"/>
    <cellStyle name="Neutra 5 2" xfId="2080" xr:uid="{00000000-0005-0000-0000-00002E0B0000}"/>
    <cellStyle name="Neutra 5 3" xfId="3295" xr:uid="{00000000-0005-0000-0000-00002F0B0000}"/>
    <cellStyle name="Neutra 5_Income statement" xfId="1322" xr:uid="{00000000-0005-0000-0000-0000300B0000}"/>
    <cellStyle name="Neutra 6" xfId="749" xr:uid="{00000000-0005-0000-0000-0000310B0000}"/>
    <cellStyle name="Neutra 6 2" xfId="2081" xr:uid="{00000000-0005-0000-0000-0000320B0000}"/>
    <cellStyle name="Neutra 6 3" xfId="3296" xr:uid="{00000000-0005-0000-0000-0000330B0000}"/>
    <cellStyle name="Neutra 6_Income statement" xfId="1323" xr:uid="{00000000-0005-0000-0000-0000340B0000}"/>
    <cellStyle name="Neutra 7" xfId="1518" xr:uid="{00000000-0005-0000-0000-0000350B0000}"/>
    <cellStyle name="Neutra 7 2" xfId="5070" xr:uid="{00000000-0005-0000-0000-0000360B0000}"/>
    <cellStyle name="Neutra 8" xfId="4190" xr:uid="{00000000-0005-0000-0000-0000370B0000}"/>
    <cellStyle name="Neutral 2" xfId="2082" xr:uid="{00000000-0005-0000-0000-0000380B0000}"/>
    <cellStyle name="Neutral 3" xfId="3297" xr:uid="{00000000-0005-0000-0000-0000390B0000}"/>
    <cellStyle name="Neutro" xfId="750" builtinId="28" customBuiltin="1"/>
    <cellStyle name="NívelCol_1_Banco_Dados" xfId="751" xr:uid="{00000000-0005-0000-0000-00003A0B0000}"/>
    <cellStyle name="NívelLinha_1_Banco_Dados" xfId="752" xr:uid="{00000000-0005-0000-0000-00003B0B0000}"/>
    <cellStyle name="no dec" xfId="753" xr:uid="{00000000-0005-0000-0000-00003C0B0000}"/>
    <cellStyle name="Non_definito" xfId="754" xr:uid="{00000000-0005-0000-0000-00003D0B0000}"/>
    <cellStyle name="norm?ln?_laroux" xfId="1324" xr:uid="{00000000-0005-0000-0000-00003E0B0000}"/>
    <cellStyle name="Normal" xfId="0" builtinId="0"/>
    <cellStyle name="Normal - Estilo1" xfId="755" xr:uid="{00000000-0005-0000-0000-0000400B0000}"/>
    <cellStyle name="Normal - Estilo2" xfId="756" xr:uid="{00000000-0005-0000-0000-0000410B0000}"/>
    <cellStyle name="Normal - Estilo2 2" xfId="2083" xr:uid="{00000000-0005-0000-0000-0000420B0000}"/>
    <cellStyle name="Normal - Estilo2 3" xfId="3298" xr:uid="{00000000-0005-0000-0000-0000430B0000}"/>
    <cellStyle name="Normal - Estilo3" xfId="757" xr:uid="{00000000-0005-0000-0000-0000440B0000}"/>
    <cellStyle name="Normal - Estilo3 2" xfId="2084" xr:uid="{00000000-0005-0000-0000-0000450B0000}"/>
    <cellStyle name="Normal - Estilo3 3" xfId="3299" xr:uid="{00000000-0005-0000-0000-0000460B0000}"/>
    <cellStyle name="Normal - Estilo4" xfId="758" xr:uid="{00000000-0005-0000-0000-0000470B0000}"/>
    <cellStyle name="Normal - Estilo4 2" xfId="2085" xr:uid="{00000000-0005-0000-0000-0000480B0000}"/>
    <cellStyle name="Normal - Estilo4 3" xfId="3300" xr:uid="{00000000-0005-0000-0000-0000490B0000}"/>
    <cellStyle name="Normal - Estilo5" xfId="759" xr:uid="{00000000-0005-0000-0000-00004A0B0000}"/>
    <cellStyle name="Normal - Estilo5 2" xfId="2086" xr:uid="{00000000-0005-0000-0000-00004B0B0000}"/>
    <cellStyle name="Normal - Estilo5 3" xfId="3301" xr:uid="{00000000-0005-0000-0000-00004C0B0000}"/>
    <cellStyle name="Normal - Estilo6" xfId="760" xr:uid="{00000000-0005-0000-0000-00004D0B0000}"/>
    <cellStyle name="Normal - Estilo6 2" xfId="2087" xr:uid="{00000000-0005-0000-0000-00004E0B0000}"/>
    <cellStyle name="Normal - Estilo6 3" xfId="3302" xr:uid="{00000000-0005-0000-0000-00004F0B0000}"/>
    <cellStyle name="Normal - Estilo7" xfId="761" xr:uid="{00000000-0005-0000-0000-0000500B0000}"/>
    <cellStyle name="Normal - Estilo7 2" xfId="2088" xr:uid="{00000000-0005-0000-0000-0000510B0000}"/>
    <cellStyle name="Normal - Estilo7 3" xfId="3303" xr:uid="{00000000-0005-0000-0000-0000520B0000}"/>
    <cellStyle name="Normal - Estilo8" xfId="762" xr:uid="{00000000-0005-0000-0000-0000530B0000}"/>
    <cellStyle name="Normal - Estilo8 2" xfId="2089" xr:uid="{00000000-0005-0000-0000-0000540B0000}"/>
    <cellStyle name="Normal - Estilo8 3" xfId="3304" xr:uid="{00000000-0005-0000-0000-0000550B0000}"/>
    <cellStyle name="Normal - Style1" xfId="763" xr:uid="{00000000-0005-0000-0000-0000560B0000}"/>
    <cellStyle name="Normal - Style1 2" xfId="764" xr:uid="{00000000-0005-0000-0000-0000570B0000}"/>
    <cellStyle name="Normal - Style1 3" xfId="1100" xr:uid="{00000000-0005-0000-0000-0000580B0000}"/>
    <cellStyle name="Normal - Style1 4" xfId="2090" xr:uid="{00000000-0005-0000-0000-0000590B0000}"/>
    <cellStyle name="Normal - Style1 5" xfId="3305" xr:uid="{00000000-0005-0000-0000-00005A0B0000}"/>
    <cellStyle name="Normal - Style1_Movimentação Contingências dez,09" xfId="765" xr:uid="{00000000-0005-0000-0000-00005B0B0000}"/>
    <cellStyle name="Normal (%)" xfId="766" xr:uid="{00000000-0005-0000-0000-00005C0B0000}"/>
    <cellStyle name="Normal (£m)" xfId="767" xr:uid="{00000000-0005-0000-0000-00005D0B0000}"/>
    <cellStyle name="Normal (No)" xfId="768" xr:uid="{00000000-0005-0000-0000-00005E0B0000}"/>
    <cellStyle name="Normal (x)" xfId="769" xr:uid="{00000000-0005-0000-0000-00005F0B0000}"/>
    <cellStyle name="Normal 10" xfId="88" xr:uid="{00000000-0005-0000-0000-0000600B0000}"/>
    <cellStyle name="Normal 10 10" xfId="5303" xr:uid="{00000000-0005-0000-0000-0000610B0000}"/>
    <cellStyle name="Normal 10 2" xfId="1101" xr:uid="{00000000-0005-0000-0000-0000620B0000}"/>
    <cellStyle name="Normal 10 2 2" xfId="2274" xr:uid="{00000000-0005-0000-0000-0000630B0000}"/>
    <cellStyle name="Normal 10 2_Income statement" xfId="1325" xr:uid="{00000000-0005-0000-0000-0000640B0000}"/>
    <cellStyle name="Normal 10 3" xfId="1575" xr:uid="{00000000-0005-0000-0000-0000650B0000}"/>
    <cellStyle name="Normal 10 4" xfId="2202" xr:uid="{00000000-0005-0000-0000-0000660B0000}"/>
    <cellStyle name="Normal 10 5" xfId="2272" xr:uid="{00000000-0005-0000-0000-0000670B0000}"/>
    <cellStyle name="Normal 10 6" xfId="2317" xr:uid="{00000000-0005-0000-0000-0000680B0000}"/>
    <cellStyle name="Normal 10 7" xfId="3306" xr:uid="{00000000-0005-0000-0000-0000690B0000}"/>
    <cellStyle name="Normal 10 8" xfId="5292" xr:uid="{00000000-0005-0000-0000-00006A0B0000}"/>
    <cellStyle name="Normal 10 9" xfId="5358" xr:uid="{00000000-0005-0000-0000-00006B0B0000}"/>
    <cellStyle name="Normal 11" xfId="223" xr:uid="{00000000-0005-0000-0000-00006C0B0000}"/>
    <cellStyle name="Normal 11 10" xfId="5408" xr:uid="{00000000-0005-0000-0000-00006D0B0000}"/>
    <cellStyle name="Normal 11 2" xfId="280" xr:uid="{00000000-0005-0000-0000-00006E0B0000}"/>
    <cellStyle name="Normal 11 2 2" xfId="1719" xr:uid="{00000000-0005-0000-0000-00006F0B0000}"/>
    <cellStyle name="Normal 11 2_Income statement" xfId="1327" xr:uid="{00000000-0005-0000-0000-0000700B0000}"/>
    <cellStyle name="Normal 11 3" xfId="278" xr:uid="{00000000-0005-0000-0000-0000710B0000}"/>
    <cellStyle name="Normal 11 3 2" xfId="1717" xr:uid="{00000000-0005-0000-0000-0000720B0000}"/>
    <cellStyle name="Normal 11 3_Income statement" xfId="1328" xr:uid="{00000000-0005-0000-0000-0000730B0000}"/>
    <cellStyle name="Normal 11 4" xfId="262" xr:uid="{00000000-0005-0000-0000-0000740B0000}"/>
    <cellStyle name="Normal 11 4 2" xfId="1712" xr:uid="{00000000-0005-0000-0000-0000750B0000}"/>
    <cellStyle name="Normal 11 5" xfId="1685" xr:uid="{00000000-0005-0000-0000-0000760B0000}"/>
    <cellStyle name="Normal 11 6" xfId="3307" xr:uid="{00000000-0005-0000-0000-0000770B0000}"/>
    <cellStyle name="Normal 11 7" xfId="5293" xr:uid="{00000000-0005-0000-0000-0000780B0000}"/>
    <cellStyle name="Normal 11 8" xfId="5357" xr:uid="{00000000-0005-0000-0000-0000790B0000}"/>
    <cellStyle name="Normal 11 9" xfId="5305" xr:uid="{00000000-0005-0000-0000-00007A0B0000}"/>
    <cellStyle name="Normal 11_Income statement" xfId="1326" xr:uid="{00000000-0005-0000-0000-00007B0B0000}"/>
    <cellStyle name="Normal 12" xfId="89" xr:uid="{00000000-0005-0000-0000-00007C0B0000}"/>
    <cellStyle name="Normal 12 10" xfId="5444" xr:uid="{00000000-0005-0000-0000-00007D0B0000}"/>
    <cellStyle name="Normal 12 2" xfId="165" xr:uid="{00000000-0005-0000-0000-00007E0B0000}"/>
    <cellStyle name="Normal 12 2 2" xfId="1631" xr:uid="{00000000-0005-0000-0000-00007F0B0000}"/>
    <cellStyle name="Normal 12 2_Income statement" xfId="1330" xr:uid="{00000000-0005-0000-0000-0000800B0000}"/>
    <cellStyle name="Normal 12 3" xfId="166" xr:uid="{00000000-0005-0000-0000-0000810B0000}"/>
    <cellStyle name="Normal 12 3 2" xfId="1632" xr:uid="{00000000-0005-0000-0000-0000820B0000}"/>
    <cellStyle name="Normal 12 3_Income statement" xfId="1331" xr:uid="{00000000-0005-0000-0000-0000830B0000}"/>
    <cellStyle name="Normal 12 4" xfId="1576" xr:uid="{00000000-0005-0000-0000-0000840B0000}"/>
    <cellStyle name="Normal 12 5" xfId="3308" xr:uid="{00000000-0005-0000-0000-0000850B0000}"/>
    <cellStyle name="Normal 12 6" xfId="5294" xr:uid="{00000000-0005-0000-0000-0000860B0000}"/>
    <cellStyle name="Normal 12 7" xfId="5437" xr:uid="{00000000-0005-0000-0000-0000870B0000}"/>
    <cellStyle name="Normal 12 8" xfId="5452" xr:uid="{00000000-0005-0000-0000-0000880B0000}"/>
    <cellStyle name="Normal 12 9" xfId="5433" xr:uid="{00000000-0005-0000-0000-0000890B0000}"/>
    <cellStyle name="Normal 12_Income statement" xfId="1329" xr:uid="{00000000-0005-0000-0000-00008A0B0000}"/>
    <cellStyle name="Normal 13" xfId="224" xr:uid="{00000000-0005-0000-0000-00008B0B0000}"/>
    <cellStyle name="Normal 13 2" xfId="1686" xr:uid="{00000000-0005-0000-0000-00008C0B0000}"/>
    <cellStyle name="Normal 13 3" xfId="3309" xr:uid="{00000000-0005-0000-0000-00008D0B0000}"/>
    <cellStyle name="Normal 13_Income statement" xfId="1332" xr:uid="{00000000-0005-0000-0000-00008E0B0000}"/>
    <cellStyle name="Normal 14" xfId="90" xr:uid="{00000000-0005-0000-0000-00008F0B0000}"/>
    <cellStyle name="Normal 14 10" xfId="5371" xr:uid="{00000000-0005-0000-0000-0000900B0000}"/>
    <cellStyle name="Normal 14 2" xfId="167" xr:uid="{00000000-0005-0000-0000-0000910B0000}"/>
    <cellStyle name="Normal 14 2 2" xfId="1633" xr:uid="{00000000-0005-0000-0000-0000920B0000}"/>
    <cellStyle name="Normal 14 2_Income statement" xfId="1334" xr:uid="{00000000-0005-0000-0000-0000930B0000}"/>
    <cellStyle name="Normal 14 3" xfId="168" xr:uid="{00000000-0005-0000-0000-0000940B0000}"/>
    <cellStyle name="Normal 14 3 2" xfId="1634" xr:uid="{00000000-0005-0000-0000-0000950B0000}"/>
    <cellStyle name="Normal 14 3_Income statement" xfId="1335" xr:uid="{00000000-0005-0000-0000-0000960B0000}"/>
    <cellStyle name="Normal 14 4" xfId="1577" xr:uid="{00000000-0005-0000-0000-0000970B0000}"/>
    <cellStyle name="Normal 14 5" xfId="3310" xr:uid="{00000000-0005-0000-0000-0000980B0000}"/>
    <cellStyle name="Normal 14 6" xfId="5295" xr:uid="{00000000-0005-0000-0000-0000990B0000}"/>
    <cellStyle name="Normal 14 7" xfId="5436" xr:uid="{00000000-0005-0000-0000-00009A0B0000}"/>
    <cellStyle name="Normal 14 8" xfId="2623" xr:uid="{00000000-0005-0000-0000-00009B0B0000}"/>
    <cellStyle name="Normal 14 9" xfId="5348" xr:uid="{00000000-0005-0000-0000-00009C0B0000}"/>
    <cellStyle name="Normal 14_Income statement" xfId="1333" xr:uid="{00000000-0005-0000-0000-00009D0B0000}"/>
    <cellStyle name="Normal 15" xfId="227" xr:uid="{00000000-0005-0000-0000-00009E0B0000}"/>
    <cellStyle name="Normal 15 2" xfId="1687" xr:uid="{00000000-0005-0000-0000-00009F0B0000}"/>
    <cellStyle name="Normal 15 3" xfId="3311" xr:uid="{00000000-0005-0000-0000-0000A00B0000}"/>
    <cellStyle name="Normal 15_Income statement" xfId="1336" xr:uid="{00000000-0005-0000-0000-0000A10B0000}"/>
    <cellStyle name="Normal 16" xfId="87" xr:uid="{00000000-0005-0000-0000-0000A20B0000}"/>
    <cellStyle name="Normal 16 2" xfId="1574" xr:uid="{00000000-0005-0000-0000-0000A30B0000}"/>
    <cellStyle name="Normal 16 3" xfId="3312" xr:uid="{00000000-0005-0000-0000-0000A40B0000}"/>
    <cellStyle name="Normal 17" xfId="232" xr:uid="{00000000-0005-0000-0000-0000A50B0000}"/>
    <cellStyle name="Normal 17 2" xfId="1688" xr:uid="{00000000-0005-0000-0000-0000A60B0000}"/>
    <cellStyle name="Normal 17 3" xfId="3313" xr:uid="{00000000-0005-0000-0000-0000A70B0000}"/>
    <cellStyle name="Normal 17_Income statement" xfId="1337" xr:uid="{00000000-0005-0000-0000-0000A80B0000}"/>
    <cellStyle name="Normal 18" xfId="233" xr:uid="{00000000-0005-0000-0000-0000A90B0000}"/>
    <cellStyle name="Normal 18 2" xfId="770" xr:uid="{00000000-0005-0000-0000-0000AA0B0000}"/>
    <cellStyle name="Normal 18 2 2" xfId="2094" xr:uid="{00000000-0005-0000-0000-0000AB0B0000}"/>
    <cellStyle name="Normal 18 2 3" xfId="3315" xr:uid="{00000000-0005-0000-0000-0000AC0B0000}"/>
    <cellStyle name="Normal 18 2_Income statement" xfId="1339" xr:uid="{00000000-0005-0000-0000-0000AD0B0000}"/>
    <cellStyle name="Normal 18 3" xfId="771" xr:uid="{00000000-0005-0000-0000-0000AE0B0000}"/>
    <cellStyle name="Normal 18 3 2" xfId="2095" xr:uid="{00000000-0005-0000-0000-0000AF0B0000}"/>
    <cellStyle name="Normal 18 3 3" xfId="3316" xr:uid="{00000000-0005-0000-0000-0000B00B0000}"/>
    <cellStyle name="Normal 18 3_Income statement" xfId="1340" xr:uid="{00000000-0005-0000-0000-0000B10B0000}"/>
    <cellStyle name="Normal 18 4" xfId="1689" xr:uid="{00000000-0005-0000-0000-0000B20B0000}"/>
    <cellStyle name="Normal 18 5" xfId="2289" xr:uid="{00000000-0005-0000-0000-0000B30B0000}"/>
    <cellStyle name="Normal 18 6" xfId="2349" xr:uid="{00000000-0005-0000-0000-0000B40B0000}"/>
    <cellStyle name="Normal 18 7" xfId="2327" xr:uid="{00000000-0005-0000-0000-0000B50B0000}"/>
    <cellStyle name="Normal 18 8" xfId="3314" xr:uid="{00000000-0005-0000-0000-0000B60B0000}"/>
    <cellStyle name="Normal 18_Income statement" xfId="1338" xr:uid="{00000000-0005-0000-0000-0000B70B0000}"/>
    <cellStyle name="Normal 19" xfId="234" xr:uid="{00000000-0005-0000-0000-0000B80B0000}"/>
    <cellStyle name="Normal 19 2" xfId="1690" xr:uid="{00000000-0005-0000-0000-0000B90B0000}"/>
    <cellStyle name="Normal 19 3" xfId="3317" xr:uid="{00000000-0005-0000-0000-0000BA0B0000}"/>
    <cellStyle name="Normal 19_Income statement" xfId="1341" xr:uid="{00000000-0005-0000-0000-0000BB0B0000}"/>
    <cellStyle name="Normal 2" xfId="91" xr:uid="{00000000-0005-0000-0000-0000BC0B0000}"/>
    <cellStyle name="Normal 2 10" xfId="92" xr:uid="{00000000-0005-0000-0000-0000BD0B0000}"/>
    <cellStyle name="Normal 2 10 10" xfId="3285" xr:uid="{00000000-0005-0000-0000-0000BE0B0000}"/>
    <cellStyle name="Normal 2 10 2" xfId="169" xr:uid="{00000000-0005-0000-0000-0000BF0B0000}"/>
    <cellStyle name="Normal 2 10 2 2" xfId="1635" xr:uid="{00000000-0005-0000-0000-0000C00B0000}"/>
    <cellStyle name="Normal 2 10 2_Income statement" xfId="1344" xr:uid="{00000000-0005-0000-0000-0000C10B0000}"/>
    <cellStyle name="Normal 2 10 3" xfId="170" xr:uid="{00000000-0005-0000-0000-0000C20B0000}"/>
    <cellStyle name="Normal 2 10 3 2" xfId="1636" xr:uid="{00000000-0005-0000-0000-0000C30B0000}"/>
    <cellStyle name="Normal 2 10 3_Income statement" xfId="1345" xr:uid="{00000000-0005-0000-0000-0000C40B0000}"/>
    <cellStyle name="Normal 2 10 4" xfId="363" xr:uid="{00000000-0005-0000-0000-0000C50B0000}"/>
    <cellStyle name="Normal 2 10 4 2" xfId="1770" xr:uid="{00000000-0005-0000-0000-0000C60B0000}"/>
    <cellStyle name="Normal 2 10 5" xfId="1579" xr:uid="{00000000-0005-0000-0000-0000C70B0000}"/>
    <cellStyle name="Normal 2 10 6" xfId="3319" xr:uid="{00000000-0005-0000-0000-0000C80B0000}"/>
    <cellStyle name="Normal 2 10 7" xfId="5297" xr:uid="{00000000-0005-0000-0000-0000C90B0000}"/>
    <cellStyle name="Normal 2 10 8" xfId="5355" xr:uid="{00000000-0005-0000-0000-0000CA0B0000}"/>
    <cellStyle name="Normal 2 10 9" xfId="5307" xr:uid="{00000000-0005-0000-0000-0000CB0B0000}"/>
    <cellStyle name="Normal 2 10_Income statement" xfId="1343" xr:uid="{00000000-0005-0000-0000-0000CC0B0000}"/>
    <cellStyle name="Normal 2 11" xfId="93" xr:uid="{00000000-0005-0000-0000-0000CD0B0000}"/>
    <cellStyle name="Normal 2 11 10" xfId="5432" xr:uid="{00000000-0005-0000-0000-0000CE0B0000}"/>
    <cellStyle name="Normal 2 11 2" xfId="171" xr:uid="{00000000-0005-0000-0000-0000CF0B0000}"/>
    <cellStyle name="Normal 2 11 2 2" xfId="1637" xr:uid="{00000000-0005-0000-0000-0000D00B0000}"/>
    <cellStyle name="Normal 2 11 2_Income statement" xfId="1347" xr:uid="{00000000-0005-0000-0000-0000D10B0000}"/>
    <cellStyle name="Normal 2 11 3" xfId="172" xr:uid="{00000000-0005-0000-0000-0000D20B0000}"/>
    <cellStyle name="Normal 2 11 3 2" xfId="1638" xr:uid="{00000000-0005-0000-0000-0000D30B0000}"/>
    <cellStyle name="Normal 2 11 3_Income statement" xfId="1348" xr:uid="{00000000-0005-0000-0000-0000D40B0000}"/>
    <cellStyle name="Normal 2 11 4" xfId="365" xr:uid="{00000000-0005-0000-0000-0000D50B0000}"/>
    <cellStyle name="Normal 2 11 4 2" xfId="1772" xr:uid="{00000000-0005-0000-0000-0000D60B0000}"/>
    <cellStyle name="Normal 2 11 5" xfId="1580" xr:uid="{00000000-0005-0000-0000-0000D70B0000}"/>
    <cellStyle name="Normal 2 11 6" xfId="3320" xr:uid="{00000000-0005-0000-0000-0000D80B0000}"/>
    <cellStyle name="Normal 2 11 7" xfId="5298" xr:uid="{00000000-0005-0000-0000-0000D90B0000}"/>
    <cellStyle name="Normal 2 11 8" xfId="5435" xr:uid="{00000000-0005-0000-0000-0000DA0B0000}"/>
    <cellStyle name="Normal 2 11 9" xfId="5404" xr:uid="{00000000-0005-0000-0000-0000DB0B0000}"/>
    <cellStyle name="Normal 2 11_Income statement" xfId="1346" xr:uid="{00000000-0005-0000-0000-0000DC0B0000}"/>
    <cellStyle name="Normal 2 12" xfId="94" xr:uid="{00000000-0005-0000-0000-0000DD0B0000}"/>
    <cellStyle name="Normal 2 12 2" xfId="1581" xr:uid="{00000000-0005-0000-0000-0000DE0B0000}"/>
    <cellStyle name="Normal 2 12 3" xfId="3321" xr:uid="{00000000-0005-0000-0000-0000DF0B0000}"/>
    <cellStyle name="Normal 2 13" xfId="173" xr:uid="{00000000-0005-0000-0000-0000E00B0000}"/>
    <cellStyle name="Normal 2 13 2" xfId="1639" xr:uid="{00000000-0005-0000-0000-0000E10B0000}"/>
    <cellStyle name="Normal 2 13 3" xfId="3322" xr:uid="{00000000-0005-0000-0000-0000E20B0000}"/>
    <cellStyle name="Normal 2 13_Income statement" xfId="1349" xr:uid="{00000000-0005-0000-0000-0000E30B0000}"/>
    <cellStyle name="Normal 2 14" xfId="174" xr:uid="{00000000-0005-0000-0000-0000E40B0000}"/>
    <cellStyle name="Normal 2 14 2" xfId="1640" xr:uid="{00000000-0005-0000-0000-0000E50B0000}"/>
    <cellStyle name="Normal 2 14 3" xfId="3323" xr:uid="{00000000-0005-0000-0000-0000E60B0000}"/>
    <cellStyle name="Normal 2 14_Income statement" xfId="1350" xr:uid="{00000000-0005-0000-0000-0000E70B0000}"/>
    <cellStyle name="Normal 2 15" xfId="772" xr:uid="{00000000-0005-0000-0000-0000E80B0000}"/>
    <cellStyle name="Normal 2 15 2" xfId="2096" xr:uid="{00000000-0005-0000-0000-0000E90B0000}"/>
    <cellStyle name="Normal 2 15 3" xfId="3324" xr:uid="{00000000-0005-0000-0000-0000EA0B0000}"/>
    <cellStyle name="Normal 2 16" xfId="773" xr:uid="{00000000-0005-0000-0000-0000EB0B0000}"/>
    <cellStyle name="Normal 2 16 2" xfId="2097" xr:uid="{00000000-0005-0000-0000-0000EC0B0000}"/>
    <cellStyle name="Normal 2 16 3" xfId="3325" xr:uid="{00000000-0005-0000-0000-0000ED0B0000}"/>
    <cellStyle name="Normal 2 17" xfId="774" xr:uid="{00000000-0005-0000-0000-0000EE0B0000}"/>
    <cellStyle name="Normal 2 17 2" xfId="2098" xr:uid="{00000000-0005-0000-0000-0000EF0B0000}"/>
    <cellStyle name="Normal 2 17 3" xfId="3326" xr:uid="{00000000-0005-0000-0000-0000F00B0000}"/>
    <cellStyle name="Normal 2 18" xfId="775" xr:uid="{00000000-0005-0000-0000-0000F10B0000}"/>
    <cellStyle name="Normal 2 18 2" xfId="2099" xr:uid="{00000000-0005-0000-0000-0000F20B0000}"/>
    <cellStyle name="Normal 2 18 3" xfId="3327" xr:uid="{00000000-0005-0000-0000-0000F30B0000}"/>
    <cellStyle name="Normal 2 19" xfId="1578" xr:uid="{00000000-0005-0000-0000-0000F40B0000}"/>
    <cellStyle name="Normal 2 2" xfId="40" xr:uid="{00000000-0005-0000-0000-0000F50B0000}"/>
    <cellStyle name="Normal 2 2 10" xfId="95" xr:uid="{00000000-0005-0000-0000-0000F60B0000}"/>
    <cellStyle name="Normal 2 2 10 2" xfId="1582" xr:uid="{00000000-0005-0000-0000-0000F70B0000}"/>
    <cellStyle name="Normal 2 2 10 3" xfId="3329" xr:uid="{00000000-0005-0000-0000-0000F80B0000}"/>
    <cellStyle name="Normal 2 2 11" xfId="96" xr:uid="{00000000-0005-0000-0000-0000F90B0000}"/>
    <cellStyle name="Normal 2 2 11 10" xfId="5314" xr:uid="{00000000-0005-0000-0000-0000FA0B0000}"/>
    <cellStyle name="Normal 2 2 11 2" xfId="175" xr:uid="{00000000-0005-0000-0000-0000FB0B0000}"/>
    <cellStyle name="Normal 2 2 11 2 2" xfId="1641" xr:uid="{00000000-0005-0000-0000-0000FC0B0000}"/>
    <cellStyle name="Normal 2 2 11 2_Income statement" xfId="1352" xr:uid="{00000000-0005-0000-0000-0000FD0B0000}"/>
    <cellStyle name="Normal 2 2 11 3" xfId="176" xr:uid="{00000000-0005-0000-0000-0000FE0B0000}"/>
    <cellStyle name="Normal 2 2 11 3 2" xfId="1642" xr:uid="{00000000-0005-0000-0000-0000FF0B0000}"/>
    <cellStyle name="Normal 2 2 11 3_Income statement" xfId="1353" xr:uid="{00000000-0005-0000-0000-0000000C0000}"/>
    <cellStyle name="Normal 2 2 11 4" xfId="1583" xr:uid="{00000000-0005-0000-0000-0000010C0000}"/>
    <cellStyle name="Normal 2 2 11 5" xfId="3330" xr:uid="{00000000-0005-0000-0000-0000020C0000}"/>
    <cellStyle name="Normal 2 2 11 6" xfId="5300" xr:uid="{00000000-0005-0000-0000-0000030C0000}"/>
    <cellStyle name="Normal 2 2 11 7" xfId="5352" xr:uid="{00000000-0005-0000-0000-0000040C0000}"/>
    <cellStyle name="Normal 2 2 11 8" xfId="5309" xr:uid="{00000000-0005-0000-0000-0000050C0000}"/>
    <cellStyle name="Normal 2 2 11 9" xfId="5431" xr:uid="{00000000-0005-0000-0000-0000060C0000}"/>
    <cellStyle name="Normal 2 2 11_Income statement" xfId="1351" xr:uid="{00000000-0005-0000-0000-0000070C0000}"/>
    <cellStyle name="Normal 2 2 12" xfId="245" xr:uid="{00000000-0005-0000-0000-0000080C0000}"/>
    <cellStyle name="Normal 2 2 12 2" xfId="1701" xr:uid="{00000000-0005-0000-0000-0000090C0000}"/>
    <cellStyle name="Normal 2 2 12 3" xfId="3331" xr:uid="{00000000-0005-0000-0000-00000A0C0000}"/>
    <cellStyle name="Normal 2 2 12_Income statement" xfId="1354" xr:uid="{00000000-0005-0000-0000-00000B0C0000}"/>
    <cellStyle name="Normal 2 2 13" xfId="776" xr:uid="{00000000-0005-0000-0000-00000C0C0000}"/>
    <cellStyle name="Normal 2 2 13 2" xfId="2100" xr:uid="{00000000-0005-0000-0000-00000D0C0000}"/>
    <cellStyle name="Normal 2 2 13 3" xfId="3332" xr:uid="{00000000-0005-0000-0000-00000E0C0000}"/>
    <cellStyle name="Normal 2 2 13_Income statement" xfId="1355" xr:uid="{00000000-0005-0000-0000-00000F0C0000}"/>
    <cellStyle name="Normal 2 2 14" xfId="777" xr:uid="{00000000-0005-0000-0000-0000100C0000}"/>
    <cellStyle name="Normal 2 2 14 2" xfId="2101" xr:uid="{00000000-0005-0000-0000-0000110C0000}"/>
    <cellStyle name="Normal 2 2 14 3" xfId="3333" xr:uid="{00000000-0005-0000-0000-0000120C0000}"/>
    <cellStyle name="Normal 2 2 14_Income statement" xfId="1356" xr:uid="{00000000-0005-0000-0000-0000130C0000}"/>
    <cellStyle name="Normal 2 2 15" xfId="1553" xr:uid="{00000000-0005-0000-0000-0000140C0000}"/>
    <cellStyle name="Normal 2 2 16" xfId="3328" xr:uid="{00000000-0005-0000-0000-0000150C0000}"/>
    <cellStyle name="Normal 2 2 17" xfId="5299" xr:uid="{00000000-0005-0000-0000-0000160C0000}"/>
    <cellStyle name="Normal 2 2 18" xfId="5353" xr:uid="{00000000-0005-0000-0000-0000170C0000}"/>
    <cellStyle name="Normal 2 2 19" xfId="5308" xr:uid="{00000000-0005-0000-0000-0000180C0000}"/>
    <cellStyle name="Normal 2 2 2" xfId="46" xr:uid="{00000000-0005-0000-0000-0000190C0000}"/>
    <cellStyle name="Normal 2 2 2 10" xfId="98" xr:uid="{00000000-0005-0000-0000-00001A0C0000}"/>
    <cellStyle name="Normal 2 2 2 10 2" xfId="177" xr:uid="{00000000-0005-0000-0000-00001B0C0000}"/>
    <cellStyle name="Normal 2 2 2 10 2 2" xfId="1643" xr:uid="{00000000-0005-0000-0000-00001C0C0000}"/>
    <cellStyle name="Normal 2 2 2 10 2_Income statement" xfId="1358" xr:uid="{00000000-0005-0000-0000-00001D0C0000}"/>
    <cellStyle name="Normal 2 2 2 10 3" xfId="178" xr:uid="{00000000-0005-0000-0000-00001E0C0000}"/>
    <cellStyle name="Normal 2 2 2 10 3 2" xfId="1644" xr:uid="{00000000-0005-0000-0000-00001F0C0000}"/>
    <cellStyle name="Normal 2 2 2 10 3_Income statement" xfId="1359" xr:uid="{00000000-0005-0000-0000-0000200C0000}"/>
    <cellStyle name="Normal 2 2 2 10 4" xfId="1585" xr:uid="{00000000-0005-0000-0000-0000210C0000}"/>
    <cellStyle name="Normal 2 2 2 10_Income statement" xfId="1357" xr:uid="{00000000-0005-0000-0000-0000220C0000}"/>
    <cellStyle name="Normal 2 2 2 11" xfId="99" xr:uid="{00000000-0005-0000-0000-0000230C0000}"/>
    <cellStyle name="Normal 2 2 2 11 2" xfId="1586" xr:uid="{00000000-0005-0000-0000-0000240C0000}"/>
    <cellStyle name="Normal 2 2 2 12" xfId="179" xr:uid="{00000000-0005-0000-0000-0000250C0000}"/>
    <cellStyle name="Normal 2 2 2 12 2" xfId="1645" xr:uid="{00000000-0005-0000-0000-0000260C0000}"/>
    <cellStyle name="Normal 2 2 2 12_Income statement" xfId="1360" xr:uid="{00000000-0005-0000-0000-0000270C0000}"/>
    <cellStyle name="Normal 2 2 2 13" xfId="180" xr:uid="{00000000-0005-0000-0000-0000280C0000}"/>
    <cellStyle name="Normal 2 2 2 13 2" xfId="1646" xr:uid="{00000000-0005-0000-0000-0000290C0000}"/>
    <cellStyle name="Normal 2 2 2 13_Income statement" xfId="1361" xr:uid="{00000000-0005-0000-0000-00002A0C0000}"/>
    <cellStyle name="Normal 2 2 2 14" xfId="238" xr:uid="{00000000-0005-0000-0000-00002B0C0000}"/>
    <cellStyle name="Normal 2 2 2 14 2" xfId="1694" xr:uid="{00000000-0005-0000-0000-00002C0C0000}"/>
    <cellStyle name="Normal 2 2 2 15" xfId="97" xr:uid="{00000000-0005-0000-0000-00002D0C0000}"/>
    <cellStyle name="Normal 2 2 2 15 2" xfId="1584" xr:uid="{00000000-0005-0000-0000-00002E0C0000}"/>
    <cellStyle name="Normal 2 2 2 15_Income statement" xfId="1362" xr:uid="{00000000-0005-0000-0000-00002F0C0000}"/>
    <cellStyle name="Normal 2 2 2 16" xfId="1556" xr:uid="{00000000-0005-0000-0000-0000300C0000}"/>
    <cellStyle name="Normal 2 2 2 17" xfId="1762" xr:uid="{00000000-0005-0000-0000-0000310C0000}"/>
    <cellStyle name="Normal 2 2 2 18" xfId="2333" xr:uid="{00000000-0005-0000-0000-0000320C0000}"/>
    <cellStyle name="Normal 2 2 2 19" xfId="2316" xr:uid="{00000000-0005-0000-0000-0000330C0000}"/>
    <cellStyle name="Normal 2 2 2 2" xfId="100" xr:uid="{00000000-0005-0000-0000-0000340C0000}"/>
    <cellStyle name="Normal 2 2 2 2 10" xfId="101" xr:uid="{00000000-0005-0000-0000-0000350C0000}"/>
    <cellStyle name="Normal 2 2 2 2 10 2" xfId="181" xr:uid="{00000000-0005-0000-0000-0000360C0000}"/>
    <cellStyle name="Normal 2 2 2 2 10 2 2" xfId="1647" xr:uid="{00000000-0005-0000-0000-0000370C0000}"/>
    <cellStyle name="Normal 2 2 2 2 10 2_Income statement" xfId="1364" xr:uid="{00000000-0005-0000-0000-0000380C0000}"/>
    <cellStyle name="Normal 2 2 2 2 10 3" xfId="182" xr:uid="{00000000-0005-0000-0000-0000390C0000}"/>
    <cellStyle name="Normal 2 2 2 2 10 3 2" xfId="1648" xr:uid="{00000000-0005-0000-0000-00003A0C0000}"/>
    <cellStyle name="Normal 2 2 2 2 10 3_Income statement" xfId="1365" xr:uid="{00000000-0005-0000-0000-00003B0C0000}"/>
    <cellStyle name="Normal 2 2 2 2 10 4" xfId="1588" xr:uid="{00000000-0005-0000-0000-00003C0C0000}"/>
    <cellStyle name="Normal 2 2 2 2 10_Income statement" xfId="1363" xr:uid="{00000000-0005-0000-0000-00003D0C0000}"/>
    <cellStyle name="Normal 2 2 2 2 11" xfId="247" xr:uid="{00000000-0005-0000-0000-00003E0C0000}"/>
    <cellStyle name="Normal 2 2 2 2 11 2" xfId="1703" xr:uid="{00000000-0005-0000-0000-00003F0C0000}"/>
    <cellStyle name="Normal 2 2 2 2 12" xfId="1587" xr:uid="{00000000-0005-0000-0000-0000400C0000}"/>
    <cellStyle name="Normal 2 2 2 2 13" xfId="1763" xr:uid="{00000000-0005-0000-0000-0000410C0000}"/>
    <cellStyle name="Normal 2 2 2 2 14" xfId="2364" xr:uid="{00000000-0005-0000-0000-0000420C0000}"/>
    <cellStyle name="Normal 2 2 2 2 15" xfId="2318" xr:uid="{00000000-0005-0000-0000-0000430C0000}"/>
    <cellStyle name="Normal 2 2 2 2 16" xfId="3335" xr:uid="{00000000-0005-0000-0000-0000440C0000}"/>
    <cellStyle name="Normal 2 2 2 2 17" xfId="5302" xr:uid="{00000000-0005-0000-0000-0000450C0000}"/>
    <cellStyle name="Normal 2 2 2 2 18" xfId="5350" xr:uid="{00000000-0005-0000-0000-0000460C0000}"/>
    <cellStyle name="Normal 2 2 2 2 19" xfId="5311" xr:uid="{00000000-0005-0000-0000-0000470C0000}"/>
    <cellStyle name="Normal 2 2 2 2 2" xfId="102" xr:uid="{00000000-0005-0000-0000-0000480C0000}"/>
    <cellStyle name="Normal 2 2 2 2 2 2" xfId="103" xr:uid="{00000000-0005-0000-0000-0000490C0000}"/>
    <cellStyle name="Normal 2 2 2 2 2 2 2" xfId="104" xr:uid="{00000000-0005-0000-0000-00004A0C0000}"/>
    <cellStyle name="Normal 2 2 2 2 2 2 2 2" xfId="105" xr:uid="{00000000-0005-0000-0000-00004B0C0000}"/>
    <cellStyle name="Normal 2 2 2 2 2 2 2 2 2" xfId="1592" xr:uid="{00000000-0005-0000-0000-00004C0C0000}"/>
    <cellStyle name="Normal 2 2 2 2 2 2 2 3" xfId="183" xr:uid="{00000000-0005-0000-0000-00004D0C0000}"/>
    <cellStyle name="Normal 2 2 2 2 2 2 2 3 2" xfId="1649" xr:uid="{00000000-0005-0000-0000-00004E0C0000}"/>
    <cellStyle name="Normal 2 2 2 2 2 2 2 3_Income statement" xfId="1368" xr:uid="{00000000-0005-0000-0000-00004F0C0000}"/>
    <cellStyle name="Normal 2 2 2 2 2 2 2 4" xfId="184" xr:uid="{00000000-0005-0000-0000-0000500C0000}"/>
    <cellStyle name="Normal 2 2 2 2 2 2 2 4 2" xfId="1650" xr:uid="{00000000-0005-0000-0000-0000510C0000}"/>
    <cellStyle name="Normal 2 2 2 2 2 2 2 4_Income statement" xfId="1369" xr:uid="{00000000-0005-0000-0000-0000520C0000}"/>
    <cellStyle name="Normal 2 2 2 2 2 2 2 5" xfId="1591" xr:uid="{00000000-0005-0000-0000-0000530C0000}"/>
    <cellStyle name="Normal 2 2 2 2 2 2 2_Income statement" xfId="1367" xr:uid="{00000000-0005-0000-0000-0000540C0000}"/>
    <cellStyle name="Normal 2 2 2 2 2 2 3" xfId="1590" xr:uid="{00000000-0005-0000-0000-0000550C0000}"/>
    <cellStyle name="Normal 2 2 2 2 2 3" xfId="106" xr:uid="{00000000-0005-0000-0000-0000560C0000}"/>
    <cellStyle name="Normal 2 2 2 2 2 3 2" xfId="1593" xr:uid="{00000000-0005-0000-0000-0000570C0000}"/>
    <cellStyle name="Normal 2 2 2 2 2 4" xfId="185" xr:uid="{00000000-0005-0000-0000-0000580C0000}"/>
    <cellStyle name="Normal 2 2 2 2 2 4 2" xfId="1651" xr:uid="{00000000-0005-0000-0000-0000590C0000}"/>
    <cellStyle name="Normal 2 2 2 2 2 4_Income statement" xfId="1370" xr:uid="{00000000-0005-0000-0000-00005A0C0000}"/>
    <cellStyle name="Normal 2 2 2 2 2 5" xfId="186" xr:uid="{00000000-0005-0000-0000-00005B0C0000}"/>
    <cellStyle name="Normal 2 2 2 2 2 5 2" xfId="1652" xr:uid="{00000000-0005-0000-0000-00005C0C0000}"/>
    <cellStyle name="Normal 2 2 2 2 2 5_Income statement" xfId="1371" xr:uid="{00000000-0005-0000-0000-00005D0C0000}"/>
    <cellStyle name="Normal 2 2 2 2 2 6" xfId="1589" xr:uid="{00000000-0005-0000-0000-00005E0C0000}"/>
    <cellStyle name="Normal 2 2 2 2 2_Income statement" xfId="1366" xr:uid="{00000000-0005-0000-0000-00005F0C0000}"/>
    <cellStyle name="Normal 2 2 2 2 20" xfId="5430" xr:uid="{00000000-0005-0000-0000-0000600C0000}"/>
    <cellStyle name="Normal 2 2 2 2 21" xfId="5315" xr:uid="{00000000-0005-0000-0000-0000610C0000}"/>
    <cellStyle name="Normal 2 2 2 2 22" xfId="5344" xr:uid="{00000000-0005-0000-0000-0000620C0000}"/>
    <cellStyle name="Normal 2 2 2 2 23" xfId="5317" xr:uid="{00000000-0005-0000-0000-0000630C0000}"/>
    <cellStyle name="Normal 2 2 2 2 24" xfId="5409" xr:uid="{00000000-0005-0000-0000-0000640C0000}"/>
    <cellStyle name="Normal 2 2 2 2 25" xfId="5322" xr:uid="{00000000-0005-0000-0000-0000650C0000}"/>
    <cellStyle name="Normal 2 2 2 2 26" xfId="5342" xr:uid="{00000000-0005-0000-0000-0000660C0000}"/>
    <cellStyle name="Normal 2 2 2 2 27" xfId="5372" xr:uid="{00000000-0005-0000-0000-0000670C0000}"/>
    <cellStyle name="Normal 2 2 2 2 28" xfId="5426" xr:uid="{00000000-0005-0000-0000-0000680C0000}"/>
    <cellStyle name="Normal 2 2 2 2 29" xfId="5441" xr:uid="{00000000-0005-0000-0000-0000690C0000}"/>
    <cellStyle name="Normal 2 2 2 2 3" xfId="107" xr:uid="{00000000-0005-0000-0000-00006A0C0000}"/>
    <cellStyle name="Normal 2 2 2 2 3 2" xfId="1594" xr:uid="{00000000-0005-0000-0000-00006B0C0000}"/>
    <cellStyle name="Normal 2 2 2 2 30" xfId="5259" xr:uid="{00000000-0005-0000-0000-00006C0C0000}"/>
    <cellStyle name="Normal 2 2 2 2 4" xfId="108" xr:uid="{00000000-0005-0000-0000-00006D0C0000}"/>
    <cellStyle name="Normal 2 2 2 2 4 2" xfId="1595" xr:uid="{00000000-0005-0000-0000-00006E0C0000}"/>
    <cellStyle name="Normal 2 2 2 2 5" xfId="109" xr:uid="{00000000-0005-0000-0000-00006F0C0000}"/>
    <cellStyle name="Normal 2 2 2 2 5 2" xfId="1596" xr:uid="{00000000-0005-0000-0000-0000700C0000}"/>
    <cellStyle name="Normal 2 2 2 2 6" xfId="110" xr:uid="{00000000-0005-0000-0000-0000710C0000}"/>
    <cellStyle name="Normal 2 2 2 2 6 2" xfId="1597" xr:uid="{00000000-0005-0000-0000-0000720C0000}"/>
    <cellStyle name="Normal 2 2 2 2 7" xfId="111" xr:uid="{00000000-0005-0000-0000-0000730C0000}"/>
    <cellStyle name="Normal 2 2 2 2 7 2" xfId="1598" xr:uid="{00000000-0005-0000-0000-0000740C0000}"/>
    <cellStyle name="Normal 2 2 2 2 8" xfId="112" xr:uid="{00000000-0005-0000-0000-0000750C0000}"/>
    <cellStyle name="Normal 2 2 2 2 8 2" xfId="1599" xr:uid="{00000000-0005-0000-0000-0000760C0000}"/>
    <cellStyle name="Normal 2 2 2 2 9" xfId="113" xr:uid="{00000000-0005-0000-0000-0000770C0000}"/>
    <cellStyle name="Normal 2 2 2 2 9 2" xfId="1600" xr:uid="{00000000-0005-0000-0000-0000780C0000}"/>
    <cellStyle name="Normal 2 2 2 20" xfId="3334" xr:uid="{00000000-0005-0000-0000-0000790C0000}"/>
    <cellStyle name="Normal 2 2 2 21" xfId="5301" xr:uid="{00000000-0005-0000-0000-00007A0C0000}"/>
    <cellStyle name="Normal 2 2 2 22" xfId="5351" xr:uid="{00000000-0005-0000-0000-00007B0C0000}"/>
    <cellStyle name="Normal 2 2 2 23" xfId="5310" xr:uid="{00000000-0005-0000-0000-00007C0C0000}"/>
    <cellStyle name="Normal 2 2 2 24" xfId="5346" xr:uid="{00000000-0005-0000-0000-00007D0C0000}"/>
    <cellStyle name="Normal 2 2 2 25" xfId="5246" xr:uid="{00000000-0005-0000-0000-00007E0C0000}"/>
    <cellStyle name="Normal 2 2 2 26" xfId="5345" xr:uid="{00000000-0005-0000-0000-00007F0C0000}"/>
    <cellStyle name="Normal 2 2 2 27" xfId="5455" xr:uid="{00000000-0005-0000-0000-0000800C0000}"/>
    <cellStyle name="Normal 2 2 2 28" xfId="5364" xr:uid="{00000000-0005-0000-0000-0000810C0000}"/>
    <cellStyle name="Normal 2 2 2 29" xfId="5445" xr:uid="{00000000-0005-0000-0000-0000820C0000}"/>
    <cellStyle name="Normal 2 2 2 3" xfId="114" xr:uid="{00000000-0005-0000-0000-0000830C0000}"/>
    <cellStyle name="Normal 2 2 2 3 2" xfId="1601" xr:uid="{00000000-0005-0000-0000-0000840C0000}"/>
    <cellStyle name="Normal 2 2 2 3 3" xfId="3336" xr:uid="{00000000-0005-0000-0000-0000850C0000}"/>
    <cellStyle name="Normal 2 2 2 30" xfId="5406" xr:uid="{00000000-0005-0000-0000-0000860C0000}"/>
    <cellStyle name="Normal 2 2 2 31" xfId="5393" xr:uid="{00000000-0005-0000-0000-0000870C0000}"/>
    <cellStyle name="Normal 2 2 2 32" xfId="5407" xr:uid="{00000000-0005-0000-0000-0000880C0000}"/>
    <cellStyle name="Normal 2 2 2 33" xfId="5422" xr:uid="{00000000-0005-0000-0000-0000890C0000}"/>
    <cellStyle name="Normal 2 2 2 34" xfId="5402" xr:uid="{00000000-0005-0000-0000-00008A0C0000}"/>
    <cellStyle name="Normal 2 2 2 4" xfId="115" xr:uid="{00000000-0005-0000-0000-00008B0C0000}"/>
    <cellStyle name="Normal 2 2 2 4 10" xfId="5312" xr:uid="{00000000-0005-0000-0000-00008C0C0000}"/>
    <cellStyle name="Normal 2 2 2 4 2" xfId="116" xr:uid="{00000000-0005-0000-0000-00008D0C0000}"/>
    <cellStyle name="Normal 2 2 2 4 2 2" xfId="187" xr:uid="{00000000-0005-0000-0000-00008E0C0000}"/>
    <cellStyle name="Normal 2 2 2 4 2 2 2" xfId="1653" xr:uid="{00000000-0005-0000-0000-00008F0C0000}"/>
    <cellStyle name="Normal 2 2 2 4 2 2_Income statement" xfId="1373" xr:uid="{00000000-0005-0000-0000-0000900C0000}"/>
    <cellStyle name="Normal 2 2 2 4 2 3" xfId="188" xr:uid="{00000000-0005-0000-0000-0000910C0000}"/>
    <cellStyle name="Normal 2 2 2 4 2 3 2" xfId="1654" xr:uid="{00000000-0005-0000-0000-0000920C0000}"/>
    <cellStyle name="Normal 2 2 2 4 2 3_Income statement" xfId="1374" xr:uid="{00000000-0005-0000-0000-0000930C0000}"/>
    <cellStyle name="Normal 2 2 2 4 2 4" xfId="1603" xr:uid="{00000000-0005-0000-0000-0000940C0000}"/>
    <cellStyle name="Normal 2 2 2 4 2_Income statement" xfId="1372" xr:uid="{00000000-0005-0000-0000-0000950C0000}"/>
    <cellStyle name="Normal 2 2 2 4 3" xfId="1602" xr:uid="{00000000-0005-0000-0000-0000960C0000}"/>
    <cellStyle name="Normal 2 2 2 4 4" xfId="1764" xr:uid="{00000000-0005-0000-0000-0000970C0000}"/>
    <cellStyle name="Normal 2 2 2 4 5" xfId="2363" xr:uid="{00000000-0005-0000-0000-0000980C0000}"/>
    <cellStyle name="Normal 2 2 2 4 6" xfId="2319" xr:uid="{00000000-0005-0000-0000-0000990C0000}"/>
    <cellStyle name="Normal 2 2 2 4 7" xfId="3337" xr:uid="{00000000-0005-0000-0000-00009A0C0000}"/>
    <cellStyle name="Normal 2 2 2 4 8" xfId="5304" xr:uid="{00000000-0005-0000-0000-00009B0C0000}"/>
    <cellStyle name="Normal 2 2 2 4 9" xfId="5349" xr:uid="{00000000-0005-0000-0000-00009C0C0000}"/>
    <cellStyle name="Normal 2 2 2 5" xfId="117" xr:uid="{00000000-0005-0000-0000-00009D0C0000}"/>
    <cellStyle name="Normal 2 2 2 5 2" xfId="189" xr:uid="{00000000-0005-0000-0000-00009E0C0000}"/>
    <cellStyle name="Normal 2 2 2 5 2 2" xfId="1655" xr:uid="{00000000-0005-0000-0000-00009F0C0000}"/>
    <cellStyle name="Normal 2 2 2 5 2_Income statement" xfId="1376" xr:uid="{00000000-0005-0000-0000-0000A00C0000}"/>
    <cellStyle name="Normal 2 2 2 5 3" xfId="190" xr:uid="{00000000-0005-0000-0000-0000A10C0000}"/>
    <cellStyle name="Normal 2 2 2 5 3 2" xfId="1656" xr:uid="{00000000-0005-0000-0000-0000A20C0000}"/>
    <cellStyle name="Normal 2 2 2 5 3_Income statement" xfId="1377" xr:uid="{00000000-0005-0000-0000-0000A30C0000}"/>
    <cellStyle name="Normal 2 2 2 5 4" xfId="1604" xr:uid="{00000000-0005-0000-0000-0000A40C0000}"/>
    <cellStyle name="Normal 2 2 2 5_Income statement" xfId="1375" xr:uid="{00000000-0005-0000-0000-0000A50C0000}"/>
    <cellStyle name="Normal 2 2 2 6" xfId="118" xr:uid="{00000000-0005-0000-0000-0000A60C0000}"/>
    <cellStyle name="Normal 2 2 2 6 2" xfId="191" xr:uid="{00000000-0005-0000-0000-0000A70C0000}"/>
    <cellStyle name="Normal 2 2 2 6 2 2" xfId="1657" xr:uid="{00000000-0005-0000-0000-0000A80C0000}"/>
    <cellStyle name="Normal 2 2 2 6 2_Income statement" xfId="1379" xr:uid="{00000000-0005-0000-0000-0000A90C0000}"/>
    <cellStyle name="Normal 2 2 2 6 3" xfId="192" xr:uid="{00000000-0005-0000-0000-0000AA0C0000}"/>
    <cellStyle name="Normal 2 2 2 6 3 2" xfId="1658" xr:uid="{00000000-0005-0000-0000-0000AB0C0000}"/>
    <cellStyle name="Normal 2 2 2 6 3_Income statement" xfId="1380" xr:uid="{00000000-0005-0000-0000-0000AC0C0000}"/>
    <cellStyle name="Normal 2 2 2 6 4" xfId="1605" xr:uid="{00000000-0005-0000-0000-0000AD0C0000}"/>
    <cellStyle name="Normal 2 2 2 6_Income statement" xfId="1378" xr:uid="{00000000-0005-0000-0000-0000AE0C0000}"/>
    <cellStyle name="Normal 2 2 2 7" xfId="119" xr:uid="{00000000-0005-0000-0000-0000AF0C0000}"/>
    <cellStyle name="Normal 2 2 2 7 2" xfId="193" xr:uid="{00000000-0005-0000-0000-0000B00C0000}"/>
    <cellStyle name="Normal 2 2 2 7 2 2" xfId="1659" xr:uid="{00000000-0005-0000-0000-0000B10C0000}"/>
    <cellStyle name="Normal 2 2 2 7 2_Income statement" xfId="1382" xr:uid="{00000000-0005-0000-0000-0000B20C0000}"/>
    <cellStyle name="Normal 2 2 2 7 3" xfId="194" xr:uid="{00000000-0005-0000-0000-0000B30C0000}"/>
    <cellStyle name="Normal 2 2 2 7 3 2" xfId="1660" xr:uid="{00000000-0005-0000-0000-0000B40C0000}"/>
    <cellStyle name="Normal 2 2 2 7 3_Income statement" xfId="1383" xr:uid="{00000000-0005-0000-0000-0000B50C0000}"/>
    <cellStyle name="Normal 2 2 2 7 4" xfId="1606" xr:uid="{00000000-0005-0000-0000-0000B60C0000}"/>
    <cellStyle name="Normal 2 2 2 7_Income statement" xfId="1381" xr:uid="{00000000-0005-0000-0000-0000B70C0000}"/>
    <cellStyle name="Normal 2 2 2 8" xfId="120" xr:uid="{00000000-0005-0000-0000-0000B80C0000}"/>
    <cellStyle name="Normal 2 2 2 8 2" xfId="195" xr:uid="{00000000-0005-0000-0000-0000B90C0000}"/>
    <cellStyle name="Normal 2 2 2 8 2 2" xfId="1661" xr:uid="{00000000-0005-0000-0000-0000BA0C0000}"/>
    <cellStyle name="Normal 2 2 2 8 2_Income statement" xfId="1385" xr:uid="{00000000-0005-0000-0000-0000BB0C0000}"/>
    <cellStyle name="Normal 2 2 2 8 3" xfId="196" xr:uid="{00000000-0005-0000-0000-0000BC0C0000}"/>
    <cellStyle name="Normal 2 2 2 8 3 2" xfId="1662" xr:uid="{00000000-0005-0000-0000-0000BD0C0000}"/>
    <cellStyle name="Normal 2 2 2 8 3_Income statement" xfId="1386" xr:uid="{00000000-0005-0000-0000-0000BE0C0000}"/>
    <cellStyle name="Normal 2 2 2 8 4" xfId="1607" xr:uid="{00000000-0005-0000-0000-0000BF0C0000}"/>
    <cellStyle name="Normal 2 2 2 8_Income statement" xfId="1384" xr:uid="{00000000-0005-0000-0000-0000C00C0000}"/>
    <cellStyle name="Normal 2 2 2 9" xfId="121" xr:uid="{00000000-0005-0000-0000-0000C10C0000}"/>
    <cellStyle name="Normal 2 2 2 9 2" xfId="197" xr:uid="{00000000-0005-0000-0000-0000C20C0000}"/>
    <cellStyle name="Normal 2 2 2 9 2 2" xfId="1663" xr:uid="{00000000-0005-0000-0000-0000C30C0000}"/>
    <cellStyle name="Normal 2 2 2 9 2_Income statement" xfId="1388" xr:uid="{00000000-0005-0000-0000-0000C40C0000}"/>
    <cellStyle name="Normal 2 2 2 9 3" xfId="198" xr:uid="{00000000-0005-0000-0000-0000C50C0000}"/>
    <cellStyle name="Normal 2 2 2 9 3 2" xfId="1664" xr:uid="{00000000-0005-0000-0000-0000C60C0000}"/>
    <cellStyle name="Normal 2 2 2 9 3_Income statement" xfId="1389" xr:uid="{00000000-0005-0000-0000-0000C70C0000}"/>
    <cellStyle name="Normal 2 2 2 9 4" xfId="1608" xr:uid="{00000000-0005-0000-0000-0000C80C0000}"/>
    <cellStyle name="Normal 2 2 2 9_Income statement" xfId="1387" xr:uid="{00000000-0005-0000-0000-0000C90C0000}"/>
    <cellStyle name="Normal 2 2 2_Plan2" xfId="3338" xr:uid="{00000000-0005-0000-0000-0000CA0C0000}"/>
    <cellStyle name="Normal 2 2 20" xfId="4180" xr:uid="{00000000-0005-0000-0000-0000CB0C0000}"/>
    <cellStyle name="Normal 2 2 21" xfId="5245" xr:uid="{00000000-0005-0000-0000-0000CC0C0000}"/>
    <cellStyle name="Normal 2 2 22" xfId="5378" xr:uid="{00000000-0005-0000-0000-0000CD0C0000}"/>
    <cellStyle name="Normal 2 2 23" xfId="5442" xr:uid="{00000000-0005-0000-0000-0000CE0C0000}"/>
    <cellStyle name="Normal 2 2 24" xfId="5380" xr:uid="{00000000-0005-0000-0000-0000CF0C0000}"/>
    <cellStyle name="Normal 2 2 25" xfId="5273" xr:uid="{00000000-0005-0000-0000-0000D00C0000}"/>
    <cellStyle name="Normal 2 2 26" xfId="5268" xr:uid="{00000000-0005-0000-0000-0000D10C0000}"/>
    <cellStyle name="Normal 2 2 27" xfId="5383" xr:uid="{00000000-0005-0000-0000-0000D20C0000}"/>
    <cellStyle name="Normal 2 2 28" xfId="2824" xr:uid="{00000000-0005-0000-0000-0000D30C0000}"/>
    <cellStyle name="Normal 2 2 29" xfId="3131" xr:uid="{00000000-0005-0000-0000-0000D40C0000}"/>
    <cellStyle name="Normal 2 2 3" xfId="66" xr:uid="{00000000-0005-0000-0000-0000D50C0000}"/>
    <cellStyle name="Normal 2 2 3 10" xfId="2343" xr:uid="{00000000-0005-0000-0000-0000D60C0000}"/>
    <cellStyle name="Normal 2 2 3 11" xfId="3339" xr:uid="{00000000-0005-0000-0000-0000D70C0000}"/>
    <cellStyle name="Normal 2 2 3 2" xfId="199" xr:uid="{00000000-0005-0000-0000-0000D80C0000}"/>
    <cellStyle name="Normal 2 2 3 2 2" xfId="1665" xr:uid="{00000000-0005-0000-0000-0000D90C0000}"/>
    <cellStyle name="Normal 2 2 3 2 3" xfId="3340" xr:uid="{00000000-0005-0000-0000-0000DA0C0000}"/>
    <cellStyle name="Normal 2 2 3 2_Income statement" xfId="1390" xr:uid="{00000000-0005-0000-0000-0000DB0C0000}"/>
    <cellStyle name="Normal 2 2 3 3" xfId="200" xr:uid="{00000000-0005-0000-0000-0000DC0C0000}"/>
    <cellStyle name="Normal 2 2 3 3 2" xfId="1666" xr:uid="{00000000-0005-0000-0000-0000DD0C0000}"/>
    <cellStyle name="Normal 2 2 3 3 3" xfId="3341" xr:uid="{00000000-0005-0000-0000-0000DE0C0000}"/>
    <cellStyle name="Normal 2 2 3 3_Income statement" xfId="1391" xr:uid="{00000000-0005-0000-0000-0000DF0C0000}"/>
    <cellStyle name="Normal 2 2 3 4" xfId="242" xr:uid="{00000000-0005-0000-0000-0000E00C0000}"/>
    <cellStyle name="Normal 2 2 3 4 2" xfId="1698" xr:uid="{00000000-0005-0000-0000-0000E10C0000}"/>
    <cellStyle name="Normal 2 2 3 4 3" xfId="3342" xr:uid="{00000000-0005-0000-0000-0000E20C0000}"/>
    <cellStyle name="Normal 2 2 3 5" xfId="122" xr:uid="{00000000-0005-0000-0000-0000E30C0000}"/>
    <cellStyle name="Normal 2 2 3 5 2" xfId="1609" xr:uid="{00000000-0005-0000-0000-0000E40C0000}"/>
    <cellStyle name="Normal 2 2 3 5_Income statement" xfId="1392" xr:uid="{00000000-0005-0000-0000-0000E50C0000}"/>
    <cellStyle name="Normal 2 2 3 6" xfId="1123" xr:uid="{00000000-0005-0000-0000-0000E60C0000}"/>
    <cellStyle name="Normal 2 2 3 6 2" xfId="2282" xr:uid="{00000000-0005-0000-0000-0000E70C0000}"/>
    <cellStyle name="Normal 2 2 3 7" xfId="1564" xr:uid="{00000000-0005-0000-0000-0000E80C0000}"/>
    <cellStyle name="Normal 2 2 3 8" xfId="2207" xr:uid="{00000000-0005-0000-0000-0000E90C0000}"/>
    <cellStyle name="Normal 2 2 3 9" xfId="2332" xr:uid="{00000000-0005-0000-0000-0000EA0C0000}"/>
    <cellStyle name="Normal 2 2 3_Plan2" xfId="3343" xr:uid="{00000000-0005-0000-0000-0000EB0C0000}"/>
    <cellStyle name="Normal 2 2 30" xfId="5282" xr:uid="{00000000-0005-0000-0000-0000EC0C0000}"/>
    <cellStyle name="Normal 2 2 4" xfId="74" xr:uid="{00000000-0005-0000-0000-0000ED0C0000}"/>
    <cellStyle name="Normal 2 2 4 10" xfId="1555" xr:uid="{00000000-0005-0000-0000-0000EE0C0000}"/>
    <cellStyle name="Normal 2 2 4 11" xfId="3344" xr:uid="{00000000-0005-0000-0000-0000EF0C0000}"/>
    <cellStyle name="Normal 2 2 4 2" xfId="124" xr:uid="{00000000-0005-0000-0000-0000F00C0000}"/>
    <cellStyle name="Normal 2 2 4 2 2" xfId="1611" xr:uid="{00000000-0005-0000-0000-0000F10C0000}"/>
    <cellStyle name="Normal 2 2 4 2 3" xfId="3345" xr:uid="{00000000-0005-0000-0000-0000F20C0000}"/>
    <cellStyle name="Normal 2 2 4 3" xfId="201" xr:uid="{00000000-0005-0000-0000-0000F30C0000}"/>
    <cellStyle name="Normal 2 2 4 3 2" xfId="1667" xr:uid="{00000000-0005-0000-0000-0000F40C0000}"/>
    <cellStyle name="Normal 2 2 4 3 3" xfId="3346" xr:uid="{00000000-0005-0000-0000-0000F50C0000}"/>
    <cellStyle name="Normal 2 2 4 3_Income statement" xfId="1393" xr:uid="{00000000-0005-0000-0000-0000F60C0000}"/>
    <cellStyle name="Normal 2 2 4 4" xfId="202" xr:uid="{00000000-0005-0000-0000-0000F70C0000}"/>
    <cellStyle name="Normal 2 2 4 4 2" xfId="1668" xr:uid="{00000000-0005-0000-0000-0000F80C0000}"/>
    <cellStyle name="Normal 2 2 4 4 3" xfId="3347" xr:uid="{00000000-0005-0000-0000-0000F90C0000}"/>
    <cellStyle name="Normal 2 2 4 4_Income statement" xfId="1394" xr:uid="{00000000-0005-0000-0000-0000FA0C0000}"/>
    <cellStyle name="Normal 2 2 4 5" xfId="243" xr:uid="{00000000-0005-0000-0000-0000FB0C0000}"/>
    <cellStyle name="Normal 2 2 4 5 2" xfId="1699" xr:uid="{00000000-0005-0000-0000-0000FC0C0000}"/>
    <cellStyle name="Normal 2 2 4 6" xfId="123" xr:uid="{00000000-0005-0000-0000-0000FD0C0000}"/>
    <cellStyle name="Normal 2 2 4 6 2" xfId="1610" xr:uid="{00000000-0005-0000-0000-0000FE0C0000}"/>
    <cellStyle name="Normal 2 2 4 6_Income statement" xfId="1395" xr:uid="{00000000-0005-0000-0000-0000FF0C0000}"/>
    <cellStyle name="Normal 2 2 4 7" xfId="1124" xr:uid="{00000000-0005-0000-0000-0000000D0000}"/>
    <cellStyle name="Normal 2 2 4 8" xfId="1569" xr:uid="{00000000-0005-0000-0000-0000010D0000}"/>
    <cellStyle name="Normal 2 2 4 9" xfId="2205" xr:uid="{00000000-0005-0000-0000-0000020D0000}"/>
    <cellStyle name="Normal 2 2 4_Plan2" xfId="3348" xr:uid="{00000000-0005-0000-0000-0000030D0000}"/>
    <cellStyle name="Normal 2 2 5" xfId="75" xr:uid="{00000000-0005-0000-0000-0000040D0000}"/>
    <cellStyle name="Normal 2 2 5 2" xfId="244" xr:uid="{00000000-0005-0000-0000-0000050D0000}"/>
    <cellStyle name="Normal 2 2 5 2 2" xfId="1700" xr:uid="{00000000-0005-0000-0000-0000060D0000}"/>
    <cellStyle name="Normal 2 2 5 2 3" xfId="3350" xr:uid="{00000000-0005-0000-0000-0000070D0000}"/>
    <cellStyle name="Normal 2 2 5 3" xfId="125" xr:uid="{00000000-0005-0000-0000-0000080D0000}"/>
    <cellStyle name="Normal 2 2 5 3 2" xfId="1612" xr:uid="{00000000-0005-0000-0000-0000090D0000}"/>
    <cellStyle name="Normal 2 2 5 3 3" xfId="3351" xr:uid="{00000000-0005-0000-0000-00000A0D0000}"/>
    <cellStyle name="Normal 2 2 5 4" xfId="1570" xr:uid="{00000000-0005-0000-0000-00000B0D0000}"/>
    <cellStyle name="Normal 2 2 5 4 2" xfId="3352" xr:uid="{00000000-0005-0000-0000-00000C0D0000}"/>
    <cellStyle name="Normal 2 2 5 5" xfId="3349" xr:uid="{00000000-0005-0000-0000-00000D0D0000}"/>
    <cellStyle name="Normal 2 2 5_Plan2" xfId="3353" xr:uid="{00000000-0005-0000-0000-00000E0D0000}"/>
    <cellStyle name="Normal 2 2 6" xfId="126" xr:uid="{00000000-0005-0000-0000-00000F0D0000}"/>
    <cellStyle name="Normal 2 2 6 2" xfId="1613" xr:uid="{00000000-0005-0000-0000-0000100D0000}"/>
    <cellStyle name="Normal 2 2 6 2 2" xfId="3355" xr:uid="{00000000-0005-0000-0000-0000110D0000}"/>
    <cellStyle name="Normal 2 2 6 3" xfId="3356" xr:uid="{00000000-0005-0000-0000-0000120D0000}"/>
    <cellStyle name="Normal 2 2 6 4" xfId="3357" xr:uid="{00000000-0005-0000-0000-0000130D0000}"/>
    <cellStyle name="Normal 2 2 6 5" xfId="3354" xr:uid="{00000000-0005-0000-0000-0000140D0000}"/>
    <cellStyle name="Normal 2 2 6_Plan2" xfId="3358" xr:uid="{00000000-0005-0000-0000-0000150D0000}"/>
    <cellStyle name="Normal 2 2 7" xfId="127" xr:uid="{00000000-0005-0000-0000-0000160D0000}"/>
    <cellStyle name="Normal 2 2 7 2" xfId="1614" xr:uid="{00000000-0005-0000-0000-0000170D0000}"/>
    <cellStyle name="Normal 2 2 7 2 2" xfId="3360" xr:uid="{00000000-0005-0000-0000-0000180D0000}"/>
    <cellStyle name="Normal 2 2 7 3" xfId="3361" xr:uid="{00000000-0005-0000-0000-0000190D0000}"/>
    <cellStyle name="Normal 2 2 7 4" xfId="3362" xr:uid="{00000000-0005-0000-0000-00001A0D0000}"/>
    <cellStyle name="Normal 2 2 7 5" xfId="3359" xr:uid="{00000000-0005-0000-0000-00001B0D0000}"/>
    <cellStyle name="Normal 2 2 7_Plan2" xfId="3363" xr:uid="{00000000-0005-0000-0000-00001C0D0000}"/>
    <cellStyle name="Normal 2 2 8" xfId="128" xr:uid="{00000000-0005-0000-0000-00001D0D0000}"/>
    <cellStyle name="Normal 2 2 8 2" xfId="1615" xr:uid="{00000000-0005-0000-0000-00001E0D0000}"/>
    <cellStyle name="Normal 2 2 8 3" xfId="3364" xr:uid="{00000000-0005-0000-0000-00001F0D0000}"/>
    <cellStyle name="Normal 2 2 9" xfId="129" xr:uid="{00000000-0005-0000-0000-0000200D0000}"/>
    <cellStyle name="Normal 2 2 9 2" xfId="1616" xr:uid="{00000000-0005-0000-0000-0000210D0000}"/>
    <cellStyle name="Normal 2 2 9 3" xfId="3365" xr:uid="{00000000-0005-0000-0000-0000220D0000}"/>
    <cellStyle name="Normal 2 2_Plan2" xfId="3366" xr:uid="{00000000-0005-0000-0000-0000230D0000}"/>
    <cellStyle name="Normal 2 20" xfId="3318" xr:uid="{00000000-0005-0000-0000-0000240D0000}"/>
    <cellStyle name="Normal 2 21" xfId="5296" xr:uid="{00000000-0005-0000-0000-0000250D0000}"/>
    <cellStyle name="Normal 2 22" xfId="5356" xr:uid="{00000000-0005-0000-0000-0000260D0000}"/>
    <cellStyle name="Normal 2 23" xfId="5306" xr:uid="{00000000-0005-0000-0000-0000270D0000}"/>
    <cellStyle name="Normal 2 24" xfId="5347" xr:uid="{00000000-0005-0000-0000-0000280D0000}"/>
    <cellStyle name="Normal 2 25" xfId="5313" xr:uid="{00000000-0005-0000-0000-0000290D0000}"/>
    <cellStyle name="Normal 2 26" xfId="3284" xr:uid="{00000000-0005-0000-0000-00002A0D0000}"/>
    <cellStyle name="Normal 2 27" xfId="5316" xr:uid="{00000000-0005-0000-0000-00002B0D0000}"/>
    <cellStyle name="Normal 2 28" xfId="3914" xr:uid="{00000000-0005-0000-0000-00002C0D0000}"/>
    <cellStyle name="Normal 2 29" xfId="5320" xr:uid="{00000000-0005-0000-0000-00002D0D0000}"/>
    <cellStyle name="Normal 2 3" xfId="64" xr:uid="{00000000-0005-0000-0000-00002E0D0000}"/>
    <cellStyle name="Normal 2 3 10" xfId="3368" xr:uid="{00000000-0005-0000-0000-00002F0D0000}"/>
    <cellStyle name="Normal 2 3 11" xfId="3367" xr:uid="{00000000-0005-0000-0000-0000300D0000}"/>
    <cellStyle name="Normal 2 3 2" xfId="778" xr:uid="{00000000-0005-0000-0000-0000310D0000}"/>
    <cellStyle name="Normal 2 3 2 2" xfId="1126" xr:uid="{00000000-0005-0000-0000-0000320D0000}"/>
    <cellStyle name="Normal 2 3 2 2 2" xfId="3370" xr:uid="{00000000-0005-0000-0000-0000330D0000}"/>
    <cellStyle name="Normal 2 3 2 3" xfId="2102" xr:uid="{00000000-0005-0000-0000-0000340D0000}"/>
    <cellStyle name="Normal 2 3 2 3 2" xfId="3371" xr:uid="{00000000-0005-0000-0000-0000350D0000}"/>
    <cellStyle name="Normal 2 3 2 4" xfId="2320" xr:uid="{00000000-0005-0000-0000-0000360D0000}"/>
    <cellStyle name="Normal 2 3 2 4 2" xfId="3372" xr:uid="{00000000-0005-0000-0000-0000370D0000}"/>
    <cellStyle name="Normal 2 3 2 5" xfId="2367" xr:uid="{00000000-0005-0000-0000-0000380D0000}"/>
    <cellStyle name="Normal 2 3 2 6" xfId="2312" xr:uid="{00000000-0005-0000-0000-0000390D0000}"/>
    <cellStyle name="Normal 2 3 2 7" xfId="3369" xr:uid="{00000000-0005-0000-0000-00003A0D0000}"/>
    <cellStyle name="Normal 2 3 2_Plan2" xfId="3373" xr:uid="{00000000-0005-0000-0000-00003B0D0000}"/>
    <cellStyle name="Normal 2 3 3" xfId="1125" xr:uid="{00000000-0005-0000-0000-00003C0D0000}"/>
    <cellStyle name="Normal 2 3 3 2" xfId="2283" xr:uid="{00000000-0005-0000-0000-00003D0D0000}"/>
    <cellStyle name="Normal 2 3 3 3" xfId="3374" xr:uid="{00000000-0005-0000-0000-00003E0D0000}"/>
    <cellStyle name="Normal 2 3 3_Income statement" xfId="1396" xr:uid="{00000000-0005-0000-0000-00003F0D0000}"/>
    <cellStyle name="Normal 2 3 4" xfId="3375" xr:uid="{00000000-0005-0000-0000-0000400D0000}"/>
    <cellStyle name="Normal 2 3 5" xfId="3376" xr:uid="{00000000-0005-0000-0000-0000410D0000}"/>
    <cellStyle name="Normal 2 3 6" xfId="3377" xr:uid="{00000000-0005-0000-0000-0000420D0000}"/>
    <cellStyle name="Normal 2 3 7" xfId="3378" xr:uid="{00000000-0005-0000-0000-0000430D0000}"/>
    <cellStyle name="Normal 2 3 8" xfId="3379" xr:uid="{00000000-0005-0000-0000-0000440D0000}"/>
    <cellStyle name="Normal 2 3 9" xfId="3380" xr:uid="{00000000-0005-0000-0000-0000450D0000}"/>
    <cellStyle name="Normal 2 3_21.9.03.10.01 - PATROCINIO - SUITES CAMAROTES" xfId="779" xr:uid="{00000000-0005-0000-0000-0000460D0000}"/>
    <cellStyle name="Normal 2 30" xfId="5427" xr:uid="{00000000-0005-0000-0000-0000470D0000}"/>
    <cellStyle name="Normal 2 31" xfId="5257" xr:uid="{00000000-0005-0000-0000-0000480D0000}"/>
    <cellStyle name="Normal 2 32" xfId="3283" xr:uid="{00000000-0005-0000-0000-0000490D0000}"/>
    <cellStyle name="Normal 2 33" xfId="5457" xr:uid="{00000000-0005-0000-0000-00004A0D0000}"/>
    <cellStyle name="Normal 2 34" xfId="5421" xr:uid="{00000000-0005-0000-0000-00004B0D0000}"/>
    <cellStyle name="Normal 2 4" xfId="72" xr:uid="{00000000-0005-0000-0000-00004C0D0000}"/>
    <cellStyle name="Normal 2 4 2" xfId="780" xr:uid="{00000000-0005-0000-0000-00004D0D0000}"/>
    <cellStyle name="Normal 2 4 2 2" xfId="2103" xr:uid="{00000000-0005-0000-0000-00004E0D0000}"/>
    <cellStyle name="Normal 2 4 2 3" xfId="3382" xr:uid="{00000000-0005-0000-0000-00004F0D0000}"/>
    <cellStyle name="Normal 2 4 3" xfId="1127" xr:uid="{00000000-0005-0000-0000-0000500D0000}"/>
    <cellStyle name="Normal 2 4 3 2" xfId="3383" xr:uid="{00000000-0005-0000-0000-0000510D0000}"/>
    <cellStyle name="Normal 2 4 4" xfId="1567" xr:uid="{00000000-0005-0000-0000-0000520D0000}"/>
    <cellStyle name="Normal 2 4 4 2" xfId="3384" xr:uid="{00000000-0005-0000-0000-0000530D0000}"/>
    <cellStyle name="Normal 2 4 5" xfId="3385" xr:uid="{00000000-0005-0000-0000-0000540D0000}"/>
    <cellStyle name="Normal 2 4 6" xfId="3381" xr:uid="{00000000-0005-0000-0000-0000550D0000}"/>
    <cellStyle name="Normal 2 4_21.9.03.10.01 - PATROCINIO - SUITES CAMAROTES" xfId="781" xr:uid="{00000000-0005-0000-0000-0000560D0000}"/>
    <cellStyle name="Normal 2 5" xfId="73" xr:uid="{00000000-0005-0000-0000-0000570D0000}"/>
    <cellStyle name="Normal 2 5 10" xfId="5429" xr:uid="{00000000-0005-0000-0000-0000580D0000}"/>
    <cellStyle name="Normal 2 5 2" xfId="130" xr:uid="{00000000-0005-0000-0000-0000590D0000}"/>
    <cellStyle name="Normal 2 5 2 10" xfId="5401" xr:uid="{00000000-0005-0000-0000-00005A0D0000}"/>
    <cellStyle name="Normal 2 5 2 2" xfId="203" xr:uid="{00000000-0005-0000-0000-00005B0D0000}"/>
    <cellStyle name="Normal 2 5 2 2 2" xfId="1669" xr:uid="{00000000-0005-0000-0000-00005C0D0000}"/>
    <cellStyle name="Normal 2 5 2 2_Income statement" xfId="1398" xr:uid="{00000000-0005-0000-0000-00005D0D0000}"/>
    <cellStyle name="Normal 2 5 2 3" xfId="204" xr:uid="{00000000-0005-0000-0000-00005E0D0000}"/>
    <cellStyle name="Normal 2 5 2 3 2" xfId="1670" xr:uid="{00000000-0005-0000-0000-00005F0D0000}"/>
    <cellStyle name="Normal 2 5 2 3_Income statement" xfId="1399" xr:uid="{00000000-0005-0000-0000-0000600D0000}"/>
    <cellStyle name="Normal 2 5 2 4" xfId="1617" xr:uid="{00000000-0005-0000-0000-0000610D0000}"/>
    <cellStyle name="Normal 2 5 2 5" xfId="3387" xr:uid="{00000000-0005-0000-0000-0000620D0000}"/>
    <cellStyle name="Normal 2 5 2 6" xfId="5319" xr:uid="{00000000-0005-0000-0000-0000630D0000}"/>
    <cellStyle name="Normal 2 5 2 7" xfId="5343" xr:uid="{00000000-0005-0000-0000-0000640D0000}"/>
    <cellStyle name="Normal 2 5 2 8" xfId="5321" xr:uid="{00000000-0005-0000-0000-0000650D0000}"/>
    <cellStyle name="Normal 2 5 2 9" xfId="5454" xr:uid="{00000000-0005-0000-0000-0000660D0000}"/>
    <cellStyle name="Normal 2 5 2_Income statement" xfId="1397" xr:uid="{00000000-0005-0000-0000-0000670D0000}"/>
    <cellStyle name="Normal 2 5 3" xfId="1128" xr:uid="{00000000-0005-0000-0000-0000680D0000}"/>
    <cellStyle name="Normal 2 5 3 2" xfId="3388" xr:uid="{00000000-0005-0000-0000-0000690D0000}"/>
    <cellStyle name="Normal 2 5 4" xfId="1568" xr:uid="{00000000-0005-0000-0000-00006A0D0000}"/>
    <cellStyle name="Normal 2 5 4 2" xfId="3389" xr:uid="{00000000-0005-0000-0000-00006B0D0000}"/>
    <cellStyle name="Normal 2 5 5" xfId="2206" xr:uid="{00000000-0005-0000-0000-00006C0D0000}"/>
    <cellStyle name="Normal 2 5 5 2" xfId="3390" xr:uid="{00000000-0005-0000-0000-00006D0D0000}"/>
    <cellStyle name="Normal 2 5 6" xfId="2331" xr:uid="{00000000-0005-0000-0000-00006E0D0000}"/>
    <cellStyle name="Normal 2 5 7" xfId="2266" xr:uid="{00000000-0005-0000-0000-00006F0D0000}"/>
    <cellStyle name="Normal 2 5 8" xfId="3386" xr:uid="{00000000-0005-0000-0000-0000700D0000}"/>
    <cellStyle name="Normal 2 5 9" xfId="5318" xr:uid="{00000000-0005-0000-0000-0000710D0000}"/>
    <cellStyle name="Normal 2 5_21.9.03.10.01 - PATROCINIO - SUITES CAMAROTES" xfId="782" xr:uid="{00000000-0005-0000-0000-0000720D0000}"/>
    <cellStyle name="Normal 2 6" xfId="131" xr:uid="{00000000-0005-0000-0000-0000730D0000}"/>
    <cellStyle name="Normal 2 6 2" xfId="205" xr:uid="{00000000-0005-0000-0000-0000740D0000}"/>
    <cellStyle name="Normal 2 6 2 2" xfId="1671" xr:uid="{00000000-0005-0000-0000-0000750D0000}"/>
    <cellStyle name="Normal 2 6 2 3" xfId="3392" xr:uid="{00000000-0005-0000-0000-0000760D0000}"/>
    <cellStyle name="Normal 2 6 2_Income statement" xfId="1401" xr:uid="{00000000-0005-0000-0000-0000770D0000}"/>
    <cellStyle name="Normal 2 6 3" xfId="206" xr:uid="{00000000-0005-0000-0000-0000780D0000}"/>
    <cellStyle name="Normal 2 6 3 2" xfId="1672" xr:uid="{00000000-0005-0000-0000-0000790D0000}"/>
    <cellStyle name="Normal 2 6 3_Income statement" xfId="1402" xr:uid="{00000000-0005-0000-0000-00007A0D0000}"/>
    <cellStyle name="Normal 2 6 4" xfId="358" xr:uid="{00000000-0005-0000-0000-00007B0D0000}"/>
    <cellStyle name="Normal 2 6 4 2" xfId="1765" xr:uid="{00000000-0005-0000-0000-00007C0D0000}"/>
    <cellStyle name="Normal 2 6 4 3" xfId="3393" xr:uid="{00000000-0005-0000-0000-00007D0D0000}"/>
    <cellStyle name="Normal 2 6 5" xfId="1129" xr:uid="{00000000-0005-0000-0000-00007E0D0000}"/>
    <cellStyle name="Normal 2 6 6" xfId="1618" xr:uid="{00000000-0005-0000-0000-00007F0D0000}"/>
    <cellStyle name="Normal 2 6 7" xfId="3391" xr:uid="{00000000-0005-0000-0000-0000800D0000}"/>
    <cellStyle name="Normal 2 6_Income statement" xfId="1400" xr:uid="{00000000-0005-0000-0000-0000810D0000}"/>
    <cellStyle name="Normal 2 7" xfId="132" xr:uid="{00000000-0005-0000-0000-0000820D0000}"/>
    <cellStyle name="Normal 2 7 10" xfId="5453" xr:uid="{00000000-0005-0000-0000-0000830D0000}"/>
    <cellStyle name="Normal 2 7 2" xfId="207" xr:uid="{00000000-0005-0000-0000-0000840D0000}"/>
    <cellStyle name="Normal 2 7 2 2" xfId="1673" xr:uid="{00000000-0005-0000-0000-0000850D0000}"/>
    <cellStyle name="Normal 2 7 2 3" xfId="3395" xr:uid="{00000000-0005-0000-0000-0000860D0000}"/>
    <cellStyle name="Normal 2 7 2_Income statement" xfId="1403" xr:uid="{00000000-0005-0000-0000-0000870D0000}"/>
    <cellStyle name="Normal 2 7 3" xfId="208" xr:uid="{00000000-0005-0000-0000-0000880D0000}"/>
    <cellStyle name="Normal 2 7 3 2" xfId="1674" xr:uid="{00000000-0005-0000-0000-0000890D0000}"/>
    <cellStyle name="Normal 2 7 3 3" xfId="3396" xr:uid="{00000000-0005-0000-0000-00008A0D0000}"/>
    <cellStyle name="Normal 2 7 3_Income statement" xfId="1404" xr:uid="{00000000-0005-0000-0000-00008B0D0000}"/>
    <cellStyle name="Normal 2 7 4" xfId="361" xr:uid="{00000000-0005-0000-0000-00008C0D0000}"/>
    <cellStyle name="Normal 2 7 4 2" xfId="1768" xr:uid="{00000000-0005-0000-0000-00008D0D0000}"/>
    <cellStyle name="Normal 2 7 4 3" xfId="3397" xr:uid="{00000000-0005-0000-0000-00008E0D0000}"/>
    <cellStyle name="Normal 2 7 5" xfId="1130" xr:uid="{00000000-0005-0000-0000-00008F0D0000}"/>
    <cellStyle name="Normal 2 7 5 2" xfId="3398" xr:uid="{00000000-0005-0000-0000-0000900D0000}"/>
    <cellStyle name="Normal 2 7 6" xfId="1619" xr:uid="{00000000-0005-0000-0000-0000910D0000}"/>
    <cellStyle name="Normal 2 7 7" xfId="3394" xr:uid="{00000000-0005-0000-0000-0000920D0000}"/>
    <cellStyle name="Normal 2 7 8" xfId="5323" xr:uid="{00000000-0005-0000-0000-0000930D0000}"/>
    <cellStyle name="Normal 2 7 9" xfId="5428" xr:uid="{00000000-0005-0000-0000-0000940D0000}"/>
    <cellStyle name="Normal 2 7_21.9.03.10.01 - PATROCINIO - SUITES CAMAROTES" xfId="783" xr:uid="{00000000-0005-0000-0000-0000950D0000}"/>
    <cellStyle name="Normal 2 8" xfId="133" xr:uid="{00000000-0005-0000-0000-0000960D0000}"/>
    <cellStyle name="Normal 2 8 2" xfId="209" xr:uid="{00000000-0005-0000-0000-0000970D0000}"/>
    <cellStyle name="Normal 2 8 2 2" xfId="1675" xr:uid="{00000000-0005-0000-0000-0000980D0000}"/>
    <cellStyle name="Normal 2 8 2 3" xfId="3400" xr:uid="{00000000-0005-0000-0000-0000990D0000}"/>
    <cellStyle name="Normal 2 8 2_Income statement" xfId="1406" xr:uid="{00000000-0005-0000-0000-00009A0D0000}"/>
    <cellStyle name="Normal 2 8 3" xfId="210" xr:uid="{00000000-0005-0000-0000-00009B0D0000}"/>
    <cellStyle name="Normal 2 8 3 2" xfId="1676" xr:uid="{00000000-0005-0000-0000-00009C0D0000}"/>
    <cellStyle name="Normal 2 8 3 3" xfId="3401" xr:uid="{00000000-0005-0000-0000-00009D0D0000}"/>
    <cellStyle name="Normal 2 8 3_Income statement" xfId="1407" xr:uid="{00000000-0005-0000-0000-00009E0D0000}"/>
    <cellStyle name="Normal 2 8 4" xfId="364" xr:uid="{00000000-0005-0000-0000-00009F0D0000}"/>
    <cellStyle name="Normal 2 8 4 2" xfId="1771" xr:uid="{00000000-0005-0000-0000-0000A00D0000}"/>
    <cellStyle name="Normal 2 8 4 3" xfId="3402" xr:uid="{00000000-0005-0000-0000-0000A10D0000}"/>
    <cellStyle name="Normal 2 8 5" xfId="1131" xr:uid="{00000000-0005-0000-0000-0000A20D0000}"/>
    <cellStyle name="Normal 2 8 6" xfId="1620" xr:uid="{00000000-0005-0000-0000-0000A30D0000}"/>
    <cellStyle name="Normal 2 8 7" xfId="3399" xr:uid="{00000000-0005-0000-0000-0000A40D0000}"/>
    <cellStyle name="Normal 2 8_Income statement" xfId="1405" xr:uid="{00000000-0005-0000-0000-0000A50D0000}"/>
    <cellStyle name="Normal 2 9" xfId="134" xr:uid="{00000000-0005-0000-0000-0000A60D0000}"/>
    <cellStyle name="Normal 2 9 2" xfId="211" xr:uid="{00000000-0005-0000-0000-0000A70D0000}"/>
    <cellStyle name="Normal 2 9 2 2" xfId="1677" xr:uid="{00000000-0005-0000-0000-0000A80D0000}"/>
    <cellStyle name="Normal 2 9 2 3" xfId="3404" xr:uid="{00000000-0005-0000-0000-0000A90D0000}"/>
    <cellStyle name="Normal 2 9 2_Income statement" xfId="1409" xr:uid="{00000000-0005-0000-0000-0000AA0D0000}"/>
    <cellStyle name="Normal 2 9 3" xfId="212" xr:uid="{00000000-0005-0000-0000-0000AB0D0000}"/>
    <cellStyle name="Normal 2 9 3 2" xfId="1678" xr:uid="{00000000-0005-0000-0000-0000AC0D0000}"/>
    <cellStyle name="Normal 2 9 3 3" xfId="3405" xr:uid="{00000000-0005-0000-0000-0000AD0D0000}"/>
    <cellStyle name="Normal 2 9 3_Income statement" xfId="1410" xr:uid="{00000000-0005-0000-0000-0000AE0D0000}"/>
    <cellStyle name="Normal 2 9 4" xfId="362" xr:uid="{00000000-0005-0000-0000-0000AF0D0000}"/>
    <cellStyle name="Normal 2 9 4 2" xfId="1769" xr:uid="{00000000-0005-0000-0000-0000B00D0000}"/>
    <cellStyle name="Normal 2 9 4 3" xfId="3406" xr:uid="{00000000-0005-0000-0000-0000B10D0000}"/>
    <cellStyle name="Normal 2 9 5" xfId="1132" xr:uid="{00000000-0005-0000-0000-0000B20D0000}"/>
    <cellStyle name="Normal 2 9 6" xfId="1621" xr:uid="{00000000-0005-0000-0000-0000B30D0000}"/>
    <cellStyle name="Normal 2 9 7" xfId="3403" xr:uid="{00000000-0005-0000-0000-0000B40D0000}"/>
    <cellStyle name="Normal 2 9_Income statement" xfId="1408" xr:uid="{00000000-0005-0000-0000-0000B50D0000}"/>
    <cellStyle name="Normal 2_Income statement" xfId="1342" xr:uid="{00000000-0005-0000-0000-0000B60D0000}"/>
    <cellStyle name="Normal 20" xfId="235" xr:uid="{00000000-0005-0000-0000-0000B70D0000}"/>
    <cellStyle name="Normal 20 2" xfId="1691" xr:uid="{00000000-0005-0000-0000-0000B80D0000}"/>
    <cellStyle name="Normal 20 3" xfId="3407" xr:uid="{00000000-0005-0000-0000-0000B90D0000}"/>
    <cellStyle name="Normal 20_Income statement" xfId="1411" xr:uid="{00000000-0005-0000-0000-0000BA0D0000}"/>
    <cellStyle name="Normal 21" xfId="236" xr:uid="{00000000-0005-0000-0000-0000BB0D0000}"/>
    <cellStyle name="Normal 21 2" xfId="1692" xr:uid="{00000000-0005-0000-0000-0000BC0D0000}"/>
    <cellStyle name="Normal 21 3" xfId="3408" xr:uid="{00000000-0005-0000-0000-0000BD0D0000}"/>
    <cellStyle name="Normal 21_Income statement" xfId="1412" xr:uid="{00000000-0005-0000-0000-0000BE0D0000}"/>
    <cellStyle name="Normal 22" xfId="237" xr:uid="{00000000-0005-0000-0000-0000BF0D0000}"/>
    <cellStyle name="Normal 22 2" xfId="1693" xr:uid="{00000000-0005-0000-0000-0000C00D0000}"/>
    <cellStyle name="Normal 22 3" xfId="3409" xr:uid="{00000000-0005-0000-0000-0000C10D0000}"/>
    <cellStyle name="Normal 22_Income statement" xfId="1413" xr:uid="{00000000-0005-0000-0000-0000C20D0000}"/>
    <cellStyle name="Normal 23" xfId="784" xr:uid="{00000000-0005-0000-0000-0000C30D0000}"/>
    <cellStyle name="Normal 23 2" xfId="2104" xr:uid="{00000000-0005-0000-0000-0000C40D0000}"/>
    <cellStyle name="Normal 23 3" xfId="3410" xr:uid="{00000000-0005-0000-0000-0000C50D0000}"/>
    <cellStyle name="Normal 23_Income statement" xfId="1414" xr:uid="{00000000-0005-0000-0000-0000C60D0000}"/>
    <cellStyle name="Normal 24" xfId="785" xr:uid="{00000000-0005-0000-0000-0000C70D0000}"/>
    <cellStyle name="Normal 24 2" xfId="2105" xr:uid="{00000000-0005-0000-0000-0000C80D0000}"/>
    <cellStyle name="Normal 24 3" xfId="3411" xr:uid="{00000000-0005-0000-0000-0000C90D0000}"/>
    <cellStyle name="Normal 24_Income statement" xfId="1415" xr:uid="{00000000-0005-0000-0000-0000CA0D0000}"/>
    <cellStyle name="Normal 25" xfId="786" xr:uid="{00000000-0005-0000-0000-0000CB0D0000}"/>
    <cellStyle name="Normal 25 2" xfId="2106" xr:uid="{00000000-0005-0000-0000-0000CC0D0000}"/>
    <cellStyle name="Normal 25 3" xfId="3412" xr:uid="{00000000-0005-0000-0000-0000CD0D0000}"/>
    <cellStyle name="Normal 25_Income statement" xfId="1416" xr:uid="{00000000-0005-0000-0000-0000CE0D0000}"/>
    <cellStyle name="Normal 26" xfId="787" xr:uid="{00000000-0005-0000-0000-0000CF0D0000}"/>
    <cellStyle name="Normal 26 2" xfId="2107" xr:uid="{00000000-0005-0000-0000-0000D00D0000}"/>
    <cellStyle name="Normal 26 3" xfId="3413" xr:uid="{00000000-0005-0000-0000-0000D10D0000}"/>
    <cellStyle name="Normal 26_Income statement" xfId="1417" xr:uid="{00000000-0005-0000-0000-0000D20D0000}"/>
    <cellStyle name="Normal 27" xfId="788" xr:uid="{00000000-0005-0000-0000-0000D30D0000}"/>
    <cellStyle name="Normal 27 2" xfId="2108" xr:uid="{00000000-0005-0000-0000-0000D40D0000}"/>
    <cellStyle name="Normal 27 3" xfId="3414" xr:uid="{00000000-0005-0000-0000-0000D50D0000}"/>
    <cellStyle name="Normal 27_Income statement" xfId="1418" xr:uid="{00000000-0005-0000-0000-0000D60D0000}"/>
    <cellStyle name="Normal 28" xfId="1510" xr:uid="{00000000-0005-0000-0000-0000D70D0000}"/>
    <cellStyle name="Normal 28 2" xfId="4736" xr:uid="{00000000-0005-0000-0000-0000D80D0000}"/>
    <cellStyle name="Normal 28 3" xfId="3415" xr:uid="{00000000-0005-0000-0000-0000D90D0000}"/>
    <cellStyle name="Normal 29" xfId="2269" xr:uid="{00000000-0005-0000-0000-0000DA0D0000}"/>
    <cellStyle name="Normal 3" xfId="47" xr:uid="{00000000-0005-0000-0000-0000DB0D0000}"/>
    <cellStyle name="Normal 3 10" xfId="1761" xr:uid="{00000000-0005-0000-0000-0000DC0D0000}"/>
    <cellStyle name="Normal 3 11" xfId="3416" xr:uid="{00000000-0005-0000-0000-0000DD0D0000}"/>
    <cellStyle name="Normal 3 2" xfId="56" xr:uid="{00000000-0005-0000-0000-0000DE0D0000}"/>
    <cellStyle name="Normal 3 2 2" xfId="241" xr:uid="{00000000-0005-0000-0000-0000DF0D0000}"/>
    <cellStyle name="Normal 3 2 2 2" xfId="1133" xr:uid="{00000000-0005-0000-0000-0000E00D0000}"/>
    <cellStyle name="Normal 3 2 2 2 2" xfId="2285" xr:uid="{00000000-0005-0000-0000-0000E10D0000}"/>
    <cellStyle name="Normal 3 2 2 2 3" xfId="3419" xr:uid="{00000000-0005-0000-0000-0000E20D0000}"/>
    <cellStyle name="Normal 3 2 2 3" xfId="1697" xr:uid="{00000000-0005-0000-0000-0000E30D0000}"/>
    <cellStyle name="Normal 3 2 2 3 2" xfId="3420" xr:uid="{00000000-0005-0000-0000-0000E40D0000}"/>
    <cellStyle name="Normal 3 2 2 4" xfId="3421" xr:uid="{00000000-0005-0000-0000-0000E50D0000}"/>
    <cellStyle name="Normal 3 2 2 5" xfId="3418" xr:uid="{00000000-0005-0000-0000-0000E60D0000}"/>
    <cellStyle name="Normal 3 2 2_Income statement" xfId="1419" xr:uid="{00000000-0005-0000-0000-0000E70D0000}"/>
    <cellStyle name="Normal 3 2 3" xfId="135" xr:uid="{00000000-0005-0000-0000-0000E80D0000}"/>
    <cellStyle name="Normal 3 2 3 2" xfId="1622" xr:uid="{00000000-0005-0000-0000-0000E90D0000}"/>
    <cellStyle name="Normal 3 2 3 2 2" xfId="3423" xr:uid="{00000000-0005-0000-0000-0000EA0D0000}"/>
    <cellStyle name="Normal 3 2 3 3" xfId="3424" xr:uid="{00000000-0005-0000-0000-0000EB0D0000}"/>
    <cellStyle name="Normal 3 2 3 4" xfId="3425" xr:uid="{00000000-0005-0000-0000-0000EC0D0000}"/>
    <cellStyle name="Normal 3 2 3 5" xfId="3422" xr:uid="{00000000-0005-0000-0000-0000ED0D0000}"/>
    <cellStyle name="Normal 3 2 3_Plan2" xfId="3426" xr:uid="{00000000-0005-0000-0000-0000EE0D0000}"/>
    <cellStyle name="Normal 3 2 4" xfId="1134" xr:uid="{00000000-0005-0000-0000-0000EF0D0000}"/>
    <cellStyle name="Normal 3 2 4 2" xfId="2286" xr:uid="{00000000-0005-0000-0000-0000F00D0000}"/>
    <cellStyle name="Normal 3 2 4 3" xfId="3427" xr:uid="{00000000-0005-0000-0000-0000F10D0000}"/>
    <cellStyle name="Normal 3 2 5" xfId="1135" xr:uid="{00000000-0005-0000-0000-0000F20D0000}"/>
    <cellStyle name="Normal 3 2 5 2" xfId="2287" xr:uid="{00000000-0005-0000-0000-0000F30D0000}"/>
    <cellStyle name="Normal 3 2 5 3" xfId="3428" xr:uid="{00000000-0005-0000-0000-0000F40D0000}"/>
    <cellStyle name="Normal 3 2 6" xfId="1136" xr:uid="{00000000-0005-0000-0000-0000F50D0000}"/>
    <cellStyle name="Normal 3 2 6 2" xfId="2288" xr:uid="{00000000-0005-0000-0000-0000F60D0000}"/>
    <cellStyle name="Normal 3 2 6 3" xfId="3429" xr:uid="{00000000-0005-0000-0000-0000F70D0000}"/>
    <cellStyle name="Normal 3 2 7" xfId="1560" xr:uid="{00000000-0005-0000-0000-0000F80D0000}"/>
    <cellStyle name="Normal 3 2 8" xfId="3417" xr:uid="{00000000-0005-0000-0000-0000F90D0000}"/>
    <cellStyle name="Normal 3 2_21.9.03.10.01 - PATROCINIO - SUITES CAMAROTES" xfId="789" xr:uid="{00000000-0005-0000-0000-0000FA0D0000}"/>
    <cellStyle name="Normal 3 3" xfId="62" xr:uid="{00000000-0005-0000-0000-0000FB0D0000}"/>
    <cellStyle name="Normal 3 3 2" xfId="790" xr:uid="{00000000-0005-0000-0000-0000FC0D0000}"/>
    <cellStyle name="Normal 3 3 2 2" xfId="2109" xr:uid="{00000000-0005-0000-0000-0000FD0D0000}"/>
    <cellStyle name="Normal 3 3 2 3" xfId="3431" xr:uid="{00000000-0005-0000-0000-0000FE0D0000}"/>
    <cellStyle name="Normal 3 3 3" xfId="791" xr:uid="{00000000-0005-0000-0000-0000FF0D0000}"/>
    <cellStyle name="Normal 3 3 3 2" xfId="2110" xr:uid="{00000000-0005-0000-0000-0000000E0000}"/>
    <cellStyle name="Normal 3 3 3 3" xfId="3432" xr:uid="{00000000-0005-0000-0000-0000010E0000}"/>
    <cellStyle name="Normal 3 3 4" xfId="1102" xr:uid="{00000000-0005-0000-0000-0000020E0000}"/>
    <cellStyle name="Normal 3 3 4 2" xfId="2275" xr:uid="{00000000-0005-0000-0000-0000030E0000}"/>
    <cellStyle name="Normal 3 3 4 3" xfId="3433" xr:uid="{00000000-0005-0000-0000-0000040E0000}"/>
    <cellStyle name="Normal 3 3 5" xfId="1562" xr:uid="{00000000-0005-0000-0000-0000050E0000}"/>
    <cellStyle name="Normal 3 3 5 2" xfId="3434" xr:uid="{00000000-0005-0000-0000-0000060E0000}"/>
    <cellStyle name="Normal 3 3 6" xfId="3435" xr:uid="{00000000-0005-0000-0000-0000070E0000}"/>
    <cellStyle name="Normal 3 3 7" xfId="3430" xr:uid="{00000000-0005-0000-0000-0000080E0000}"/>
    <cellStyle name="Normal 3 3_21.9.03.10.01 - PATROCINIO - SUITES CAMAROTES" xfId="792" xr:uid="{00000000-0005-0000-0000-0000090E0000}"/>
    <cellStyle name="Normal 3 4" xfId="239" xr:uid="{00000000-0005-0000-0000-00000A0E0000}"/>
    <cellStyle name="Normal 3 4 2" xfId="793" xr:uid="{00000000-0005-0000-0000-00000B0E0000}"/>
    <cellStyle name="Normal 3 4 2 2" xfId="2111" xr:uid="{00000000-0005-0000-0000-00000C0E0000}"/>
    <cellStyle name="Normal 3 4 2 3" xfId="3437" xr:uid="{00000000-0005-0000-0000-00000D0E0000}"/>
    <cellStyle name="Normal 3 4 3" xfId="794" xr:uid="{00000000-0005-0000-0000-00000E0E0000}"/>
    <cellStyle name="Normal 3 4 3 2" xfId="2112" xr:uid="{00000000-0005-0000-0000-00000F0E0000}"/>
    <cellStyle name="Normal 3 4 3 3" xfId="3438" xr:uid="{00000000-0005-0000-0000-0000100E0000}"/>
    <cellStyle name="Normal 3 4 4" xfId="1137" xr:uid="{00000000-0005-0000-0000-0000110E0000}"/>
    <cellStyle name="Normal 3 4 4 2" xfId="3439" xr:uid="{00000000-0005-0000-0000-0000120E0000}"/>
    <cellStyle name="Normal 3 4 5" xfId="1695" xr:uid="{00000000-0005-0000-0000-0000130E0000}"/>
    <cellStyle name="Normal 3 4 5 2" xfId="3440" xr:uid="{00000000-0005-0000-0000-0000140E0000}"/>
    <cellStyle name="Normal 3 4 6" xfId="2284" xr:uid="{00000000-0005-0000-0000-0000150E0000}"/>
    <cellStyle name="Normal 3 4 6 2" xfId="3441" xr:uid="{00000000-0005-0000-0000-0000160E0000}"/>
    <cellStyle name="Normal 3 4 7" xfId="1566" xr:uid="{00000000-0005-0000-0000-0000170E0000}"/>
    <cellStyle name="Normal 3 4 8" xfId="1965" xr:uid="{00000000-0005-0000-0000-0000180E0000}"/>
    <cellStyle name="Normal 3 4 9" xfId="3436" xr:uid="{00000000-0005-0000-0000-0000190E0000}"/>
    <cellStyle name="Normal 3 4_21.9.03.10.01 - PATROCINIO - SUITES CAMAROTES" xfId="795" xr:uid="{00000000-0005-0000-0000-00001A0E0000}"/>
    <cellStyle name="Normal 3 5" xfId="796" xr:uid="{00000000-0005-0000-0000-00001B0E0000}"/>
    <cellStyle name="Normal 3 5 2" xfId="797" xr:uid="{00000000-0005-0000-0000-00001C0E0000}"/>
    <cellStyle name="Normal 3 5 2 2" xfId="2114" xr:uid="{00000000-0005-0000-0000-00001D0E0000}"/>
    <cellStyle name="Normal 3 5 2 3" xfId="3443" xr:uid="{00000000-0005-0000-0000-00001E0E0000}"/>
    <cellStyle name="Normal 3 5 3" xfId="798" xr:uid="{00000000-0005-0000-0000-00001F0E0000}"/>
    <cellStyle name="Normal 3 5 3 2" xfId="2115" xr:uid="{00000000-0005-0000-0000-0000200E0000}"/>
    <cellStyle name="Normal 3 5 3 3" xfId="3444" xr:uid="{00000000-0005-0000-0000-0000210E0000}"/>
    <cellStyle name="Normal 3 5 4" xfId="1138" xr:uid="{00000000-0005-0000-0000-0000220E0000}"/>
    <cellStyle name="Normal 3 5 4 2" xfId="3445" xr:uid="{00000000-0005-0000-0000-0000230E0000}"/>
    <cellStyle name="Normal 3 5 5" xfId="2113" xr:uid="{00000000-0005-0000-0000-0000240E0000}"/>
    <cellStyle name="Normal 3 5 5 2" xfId="3446" xr:uid="{00000000-0005-0000-0000-0000250E0000}"/>
    <cellStyle name="Normal 3 5 6" xfId="2321" xr:uid="{00000000-0005-0000-0000-0000260E0000}"/>
    <cellStyle name="Normal 3 5 6 2" xfId="3447" xr:uid="{00000000-0005-0000-0000-0000270E0000}"/>
    <cellStyle name="Normal 3 5 7" xfId="2204" xr:uid="{00000000-0005-0000-0000-0000280E0000}"/>
    <cellStyle name="Normal 3 5 8" xfId="2345" xr:uid="{00000000-0005-0000-0000-0000290E0000}"/>
    <cellStyle name="Normal 3 5 9" xfId="3442" xr:uid="{00000000-0005-0000-0000-00002A0E0000}"/>
    <cellStyle name="Normal 3 5_21.9.03.10.01 - PATROCINIO - SUITES CAMAROTES" xfId="799" xr:uid="{00000000-0005-0000-0000-00002B0E0000}"/>
    <cellStyle name="Normal 3 6" xfId="800" xr:uid="{00000000-0005-0000-0000-00002C0E0000}"/>
    <cellStyle name="Normal 3 6 2" xfId="1139" xr:uid="{00000000-0005-0000-0000-00002D0E0000}"/>
    <cellStyle name="Normal 3 6 2 2" xfId="3449" xr:uid="{00000000-0005-0000-0000-00002E0E0000}"/>
    <cellStyle name="Normal 3 6 3" xfId="2116" xr:uid="{00000000-0005-0000-0000-00002F0E0000}"/>
    <cellStyle name="Normal 3 6 3 2" xfId="3450" xr:uid="{00000000-0005-0000-0000-0000300E0000}"/>
    <cellStyle name="Normal 3 6 4" xfId="2322" xr:uid="{00000000-0005-0000-0000-0000310E0000}"/>
    <cellStyle name="Normal 3 6 4 2" xfId="3451" xr:uid="{00000000-0005-0000-0000-0000320E0000}"/>
    <cellStyle name="Normal 3 6 5" xfId="1716" xr:uid="{00000000-0005-0000-0000-0000330E0000}"/>
    <cellStyle name="Normal 3 6 6" xfId="2307" xr:uid="{00000000-0005-0000-0000-0000340E0000}"/>
    <cellStyle name="Normal 3 6 7" xfId="3448" xr:uid="{00000000-0005-0000-0000-0000350E0000}"/>
    <cellStyle name="Normal 3 6_Income statement" xfId="1420" xr:uid="{00000000-0005-0000-0000-0000360E0000}"/>
    <cellStyle name="Normal 3 7" xfId="1140" xr:uid="{00000000-0005-0000-0000-0000370E0000}"/>
    <cellStyle name="Normal 3 8" xfId="1141" xr:uid="{00000000-0005-0000-0000-0000380E0000}"/>
    <cellStyle name="Normal 3 8 2" xfId="2291" xr:uid="{00000000-0005-0000-0000-0000390E0000}"/>
    <cellStyle name="Normal 3 8 3" xfId="3452" xr:uid="{00000000-0005-0000-0000-00003A0E0000}"/>
    <cellStyle name="Normal 3 8_Income statement" xfId="1421" xr:uid="{00000000-0005-0000-0000-00003B0E0000}"/>
    <cellStyle name="Normal 3 9" xfId="1557" xr:uid="{00000000-0005-0000-0000-00003C0E0000}"/>
    <cellStyle name="Normal 30" xfId="2336" xr:uid="{00000000-0005-0000-0000-00003D0E0000}"/>
    <cellStyle name="Normal 31" xfId="2338" xr:uid="{00000000-0005-0000-0000-00003E0E0000}"/>
    <cellStyle name="Normal 32" xfId="2422" xr:uid="{00000000-0005-0000-0000-00003F0E0000}"/>
    <cellStyle name="Normal 33" xfId="4181" xr:uid="{00000000-0005-0000-0000-0000400E0000}"/>
    <cellStyle name="Normal 34" xfId="5395" xr:uid="{00000000-0005-0000-0000-0000410E0000}"/>
    <cellStyle name="Normal 35" xfId="5411" xr:uid="{00000000-0005-0000-0000-0000420E0000}"/>
    <cellStyle name="Normal 36" xfId="5369" xr:uid="{00000000-0005-0000-0000-0000430E0000}"/>
    <cellStyle name="Normal 37" xfId="5379" xr:uid="{00000000-0005-0000-0000-0000440E0000}"/>
    <cellStyle name="Normal 38" xfId="5275" xr:uid="{00000000-0005-0000-0000-0000450E0000}"/>
    <cellStyle name="Normal 39" xfId="5269" xr:uid="{00000000-0005-0000-0000-0000460E0000}"/>
    <cellStyle name="Normal 4" xfId="55" xr:uid="{00000000-0005-0000-0000-0000470E0000}"/>
    <cellStyle name="Normal 4 2" xfId="136" xr:uid="{00000000-0005-0000-0000-0000480E0000}"/>
    <cellStyle name="Normal 4 2 10" xfId="5331" xr:uid="{00000000-0005-0000-0000-0000490E0000}"/>
    <cellStyle name="Normal 4 2 2" xfId="801" xr:uid="{00000000-0005-0000-0000-00004A0E0000}"/>
    <cellStyle name="Normal 4 2 2 2" xfId="1143" xr:uid="{00000000-0005-0000-0000-00004B0E0000}"/>
    <cellStyle name="Normal 4 2 2 2 2" xfId="2293" xr:uid="{00000000-0005-0000-0000-00004C0E0000}"/>
    <cellStyle name="Normal 4 2 2 2 3" xfId="3456" xr:uid="{00000000-0005-0000-0000-00004D0E0000}"/>
    <cellStyle name="Normal 4 2 2 3" xfId="2117" xr:uid="{00000000-0005-0000-0000-00004E0E0000}"/>
    <cellStyle name="Normal 4 2 2 3 2" xfId="3457" xr:uid="{00000000-0005-0000-0000-00004F0E0000}"/>
    <cellStyle name="Normal 4 2 2 4" xfId="3458" xr:uid="{00000000-0005-0000-0000-0000500E0000}"/>
    <cellStyle name="Normal 4 2 2 5" xfId="3455" xr:uid="{00000000-0005-0000-0000-0000510E0000}"/>
    <cellStyle name="Normal 4 2 2_Plan2" xfId="3459" xr:uid="{00000000-0005-0000-0000-0000520E0000}"/>
    <cellStyle name="Normal 4 2 3" xfId="802" xr:uid="{00000000-0005-0000-0000-0000530E0000}"/>
    <cellStyle name="Normal 4 2 3 2" xfId="1144" xr:uid="{00000000-0005-0000-0000-0000540E0000}"/>
    <cellStyle name="Normal 4 2 3 2 2" xfId="2294" xr:uid="{00000000-0005-0000-0000-0000550E0000}"/>
    <cellStyle name="Normal 4 2 3 2 3" xfId="3461" xr:uid="{00000000-0005-0000-0000-0000560E0000}"/>
    <cellStyle name="Normal 4 2 3 3" xfId="2118" xr:uid="{00000000-0005-0000-0000-0000570E0000}"/>
    <cellStyle name="Normal 4 2 3 3 2" xfId="3462" xr:uid="{00000000-0005-0000-0000-0000580E0000}"/>
    <cellStyle name="Normal 4 2 3 4" xfId="3463" xr:uid="{00000000-0005-0000-0000-0000590E0000}"/>
    <cellStyle name="Normal 4 2 3 5" xfId="3460" xr:uid="{00000000-0005-0000-0000-00005A0E0000}"/>
    <cellStyle name="Normal 4 2 3_Plan2" xfId="3464" xr:uid="{00000000-0005-0000-0000-00005B0E0000}"/>
    <cellStyle name="Normal 4 2 4" xfId="1145" xr:uid="{00000000-0005-0000-0000-00005C0E0000}"/>
    <cellStyle name="Normal 4 2 4 2" xfId="2295" xr:uid="{00000000-0005-0000-0000-00005D0E0000}"/>
    <cellStyle name="Normal 4 2 4 3" xfId="3465" xr:uid="{00000000-0005-0000-0000-00005E0E0000}"/>
    <cellStyle name="Normal 4 2 5" xfId="1146" xr:uid="{00000000-0005-0000-0000-00005F0E0000}"/>
    <cellStyle name="Normal 4 2 5 2" xfId="2296" xr:uid="{00000000-0005-0000-0000-0000600E0000}"/>
    <cellStyle name="Normal 4 2 5 3" xfId="3466" xr:uid="{00000000-0005-0000-0000-0000610E0000}"/>
    <cellStyle name="Normal 4 2 6" xfId="1147" xr:uid="{00000000-0005-0000-0000-0000620E0000}"/>
    <cellStyle name="Normal 4 2 6 2" xfId="2297" xr:uid="{00000000-0005-0000-0000-0000630E0000}"/>
    <cellStyle name="Normal 4 2 6 3" xfId="3467" xr:uid="{00000000-0005-0000-0000-0000640E0000}"/>
    <cellStyle name="Normal 4 2 7" xfId="1142" xr:uid="{00000000-0005-0000-0000-0000650E0000}"/>
    <cellStyle name="Normal 4 2 7 2" xfId="2292" xr:uid="{00000000-0005-0000-0000-0000660E0000}"/>
    <cellStyle name="Normal 4 2 7_Income statement" xfId="1422" xr:uid="{00000000-0005-0000-0000-0000670E0000}"/>
    <cellStyle name="Normal 4 2 8" xfId="1623" xr:uid="{00000000-0005-0000-0000-0000680E0000}"/>
    <cellStyle name="Normal 4 2 9" xfId="3454" xr:uid="{00000000-0005-0000-0000-0000690E0000}"/>
    <cellStyle name="Normal 4 3" xfId="279" xr:uid="{00000000-0005-0000-0000-00006A0E0000}"/>
    <cellStyle name="Normal 4 3 2" xfId="803" xr:uid="{00000000-0005-0000-0000-00006B0E0000}"/>
    <cellStyle name="Normal 4 3 2 2" xfId="2119" xr:uid="{00000000-0005-0000-0000-00006C0E0000}"/>
    <cellStyle name="Normal 4 3 2 3" xfId="3469" xr:uid="{00000000-0005-0000-0000-00006D0E0000}"/>
    <cellStyle name="Normal 4 3 3" xfId="804" xr:uid="{00000000-0005-0000-0000-00006E0E0000}"/>
    <cellStyle name="Normal 4 3 3 2" xfId="2120" xr:uid="{00000000-0005-0000-0000-00006F0E0000}"/>
    <cellStyle name="Normal 4 3 3 3" xfId="3470" xr:uid="{00000000-0005-0000-0000-0000700E0000}"/>
    <cellStyle name="Normal 4 3 4" xfId="1148" xr:uid="{00000000-0005-0000-0000-0000710E0000}"/>
    <cellStyle name="Normal 4 3 4 2" xfId="2298" xr:uid="{00000000-0005-0000-0000-0000720E0000}"/>
    <cellStyle name="Normal 4 3 4 3" xfId="3471" xr:uid="{00000000-0005-0000-0000-0000730E0000}"/>
    <cellStyle name="Normal 4 3 4_Income statement" xfId="1423" xr:uid="{00000000-0005-0000-0000-0000740E0000}"/>
    <cellStyle name="Normal 4 3 5" xfId="1718" xr:uid="{00000000-0005-0000-0000-0000750E0000}"/>
    <cellStyle name="Normal 4 3 5 2" xfId="3472" xr:uid="{00000000-0005-0000-0000-0000760E0000}"/>
    <cellStyle name="Normal 4 3 6" xfId="2074" xr:uid="{00000000-0005-0000-0000-0000770E0000}"/>
    <cellStyle name="Normal 4 3 6 2" xfId="3473" xr:uid="{00000000-0005-0000-0000-0000780E0000}"/>
    <cellStyle name="Normal 4 3 7" xfId="1949" xr:uid="{00000000-0005-0000-0000-0000790E0000}"/>
    <cellStyle name="Normal 4 3 8" xfId="2326" xr:uid="{00000000-0005-0000-0000-00007A0E0000}"/>
    <cellStyle name="Normal 4 3 9" xfId="3468" xr:uid="{00000000-0005-0000-0000-00007B0E0000}"/>
    <cellStyle name="Normal 4 3_Plan2" xfId="3474" xr:uid="{00000000-0005-0000-0000-00007C0E0000}"/>
    <cellStyle name="Normal 4 4" xfId="377" xr:uid="{00000000-0005-0000-0000-00007D0E0000}"/>
    <cellStyle name="Normal 4 4 2" xfId="805" xr:uid="{00000000-0005-0000-0000-00007E0E0000}"/>
    <cellStyle name="Normal 4 4 2 2" xfId="2121" xr:uid="{00000000-0005-0000-0000-00007F0E0000}"/>
    <cellStyle name="Normal 4 4 2 3" xfId="3476" xr:uid="{00000000-0005-0000-0000-0000800E0000}"/>
    <cellStyle name="Normal 4 4 3" xfId="806" xr:uid="{00000000-0005-0000-0000-0000810E0000}"/>
    <cellStyle name="Normal 4 4 3 2" xfId="2122" xr:uid="{00000000-0005-0000-0000-0000820E0000}"/>
    <cellStyle name="Normal 4 4 3 3" xfId="3477" xr:uid="{00000000-0005-0000-0000-0000830E0000}"/>
    <cellStyle name="Normal 4 4 4" xfId="1149" xr:uid="{00000000-0005-0000-0000-0000840E0000}"/>
    <cellStyle name="Normal 4 4 4 2" xfId="2299" xr:uid="{00000000-0005-0000-0000-0000850E0000}"/>
    <cellStyle name="Normal 4 4 4 3" xfId="3478" xr:uid="{00000000-0005-0000-0000-0000860E0000}"/>
    <cellStyle name="Normal 4 4 4_Income statement" xfId="1424" xr:uid="{00000000-0005-0000-0000-0000870E0000}"/>
    <cellStyle name="Normal 4 4 5" xfId="1784" xr:uid="{00000000-0005-0000-0000-0000880E0000}"/>
    <cellStyle name="Normal 4 4 5 2" xfId="3479" xr:uid="{00000000-0005-0000-0000-0000890E0000}"/>
    <cellStyle name="Normal 4 4 6" xfId="1950" xr:uid="{00000000-0005-0000-0000-00008A0E0000}"/>
    <cellStyle name="Normal 4 4 6 2" xfId="3480" xr:uid="{00000000-0005-0000-0000-00008B0E0000}"/>
    <cellStyle name="Normal 4 4 7" xfId="2325" xr:uid="{00000000-0005-0000-0000-00008C0E0000}"/>
    <cellStyle name="Normal 4 4 8" xfId="2348" xr:uid="{00000000-0005-0000-0000-00008D0E0000}"/>
    <cellStyle name="Normal 4 4 9" xfId="3475" xr:uid="{00000000-0005-0000-0000-00008E0E0000}"/>
    <cellStyle name="Normal 4 4_Plan2" xfId="3481" xr:uid="{00000000-0005-0000-0000-00008F0E0000}"/>
    <cellStyle name="Normal 4 5" xfId="164" xr:uid="{00000000-0005-0000-0000-0000900E0000}"/>
    <cellStyle name="Normal 4 5 2" xfId="807" xr:uid="{00000000-0005-0000-0000-0000910E0000}"/>
    <cellStyle name="Normal 4 5 2 2" xfId="2123" xr:uid="{00000000-0005-0000-0000-0000920E0000}"/>
    <cellStyle name="Normal 4 5 2 3" xfId="3483" xr:uid="{00000000-0005-0000-0000-0000930E0000}"/>
    <cellStyle name="Normal 4 5 3" xfId="808" xr:uid="{00000000-0005-0000-0000-0000940E0000}"/>
    <cellStyle name="Normal 4 5 3 2" xfId="2124" xr:uid="{00000000-0005-0000-0000-0000950E0000}"/>
    <cellStyle name="Normal 4 5 3 3" xfId="3484" xr:uid="{00000000-0005-0000-0000-0000960E0000}"/>
    <cellStyle name="Normal 4 5 4" xfId="1630" xr:uid="{00000000-0005-0000-0000-0000970E0000}"/>
    <cellStyle name="Normal 4 5 4 2" xfId="3485" xr:uid="{00000000-0005-0000-0000-0000980E0000}"/>
    <cellStyle name="Normal 4 5 5" xfId="3486" xr:uid="{00000000-0005-0000-0000-0000990E0000}"/>
    <cellStyle name="Normal 4 5 6" xfId="3487" xr:uid="{00000000-0005-0000-0000-00009A0E0000}"/>
    <cellStyle name="Normal 4 5 7" xfId="3482" xr:uid="{00000000-0005-0000-0000-00009B0E0000}"/>
    <cellStyle name="Normal 4 5_Income statement" xfId="1425" xr:uid="{00000000-0005-0000-0000-00009C0E0000}"/>
    <cellStyle name="Normal 4 6" xfId="1150" xr:uid="{00000000-0005-0000-0000-00009D0E0000}"/>
    <cellStyle name="Normal 4 6 2" xfId="2300" xr:uid="{00000000-0005-0000-0000-00009E0E0000}"/>
    <cellStyle name="Normal 4 6 3" xfId="3488" xr:uid="{00000000-0005-0000-0000-00009F0E0000}"/>
    <cellStyle name="Normal 4 6_Income statement" xfId="1426" xr:uid="{00000000-0005-0000-0000-0000A00E0000}"/>
    <cellStyle name="Normal 4 7" xfId="1103" xr:uid="{00000000-0005-0000-0000-0000A10E0000}"/>
    <cellStyle name="Normal 4 7 2" xfId="2276" xr:uid="{00000000-0005-0000-0000-0000A20E0000}"/>
    <cellStyle name="Normal 4 8" xfId="1559" xr:uid="{00000000-0005-0000-0000-0000A30E0000}"/>
    <cellStyle name="Normal 4 9" xfId="3453" xr:uid="{00000000-0005-0000-0000-0000A40E0000}"/>
    <cellStyle name="Normal 40" xfId="3692" xr:uid="{00000000-0005-0000-0000-0000A50E0000}"/>
    <cellStyle name="Normal 41" xfId="4179" xr:uid="{00000000-0005-0000-0000-0000A60E0000}"/>
    <cellStyle name="Normal 42" xfId="5270" xr:uid="{00000000-0005-0000-0000-0000A70E0000}"/>
    <cellStyle name="Normal 43" xfId="5261" xr:uid="{00000000-0005-0000-0000-0000A80E0000}"/>
    <cellStyle name="Normal 44" xfId="5290" xr:uid="{00000000-0005-0000-0000-0000A90E0000}"/>
    <cellStyle name="Normal 45" xfId="5267" xr:uid="{00000000-0005-0000-0000-0000AA0E0000}"/>
    <cellStyle name="Normal 46" xfId="5450" xr:uid="{00000000-0005-0000-0000-0000AB0E0000}"/>
    <cellStyle name="Normal 5" xfId="41" xr:uid="{00000000-0005-0000-0000-0000AC0E0000}"/>
    <cellStyle name="Normal 5 10" xfId="5330" xr:uid="{00000000-0005-0000-0000-0000AD0E0000}"/>
    <cellStyle name="Normal 5 2" xfId="137" xr:uid="{00000000-0005-0000-0000-0000AE0E0000}"/>
    <cellStyle name="Normal 5 2 10" xfId="5328" xr:uid="{00000000-0005-0000-0000-0000AF0E0000}"/>
    <cellStyle name="Normal 5 2 2" xfId="213" xr:uid="{00000000-0005-0000-0000-0000B00E0000}"/>
    <cellStyle name="Normal 5 2 2 2" xfId="1679" xr:uid="{00000000-0005-0000-0000-0000B10E0000}"/>
    <cellStyle name="Normal 5 2 2 3" xfId="3491" xr:uid="{00000000-0005-0000-0000-0000B20E0000}"/>
    <cellStyle name="Normal 5 2 2_Income statement" xfId="1429" xr:uid="{00000000-0005-0000-0000-0000B30E0000}"/>
    <cellStyle name="Normal 5 2 3" xfId="214" xr:uid="{00000000-0005-0000-0000-0000B40E0000}"/>
    <cellStyle name="Normal 5 2 3 2" xfId="1680" xr:uid="{00000000-0005-0000-0000-0000B50E0000}"/>
    <cellStyle name="Normal 5 2 3 3" xfId="3492" xr:uid="{00000000-0005-0000-0000-0000B60E0000}"/>
    <cellStyle name="Normal 5 2 3_Income statement" xfId="1430" xr:uid="{00000000-0005-0000-0000-0000B70E0000}"/>
    <cellStyle name="Normal 5 2 4" xfId="263" xr:uid="{00000000-0005-0000-0000-0000B80E0000}"/>
    <cellStyle name="Normal 5 2 4 2" xfId="1713" xr:uid="{00000000-0005-0000-0000-0000B90E0000}"/>
    <cellStyle name="Normal 5 2 4 3" xfId="3493" xr:uid="{00000000-0005-0000-0000-0000BA0E0000}"/>
    <cellStyle name="Normal 5 2 5" xfId="1624" xr:uid="{00000000-0005-0000-0000-0000BB0E0000}"/>
    <cellStyle name="Normal 5 2 5 2" xfId="3494" xr:uid="{00000000-0005-0000-0000-0000BC0E0000}"/>
    <cellStyle name="Normal 5 2 6" xfId="3490" xr:uid="{00000000-0005-0000-0000-0000BD0E0000}"/>
    <cellStyle name="Normal 5 2 7" xfId="5333" xr:uid="{00000000-0005-0000-0000-0000BE0E0000}"/>
    <cellStyle name="Normal 5 2 8" xfId="5329" xr:uid="{00000000-0005-0000-0000-0000BF0E0000}"/>
    <cellStyle name="Normal 5 2 9" xfId="5334" xr:uid="{00000000-0005-0000-0000-0000C00E0000}"/>
    <cellStyle name="Normal 5 2_Income statement" xfId="1428" xr:uid="{00000000-0005-0000-0000-0000C10E0000}"/>
    <cellStyle name="Normal 5 3" xfId="138" xr:uid="{00000000-0005-0000-0000-0000C20E0000}"/>
    <cellStyle name="Normal 5 3 10" xfId="5336" xr:uid="{00000000-0005-0000-0000-0000C30E0000}"/>
    <cellStyle name="Normal 5 3 2" xfId="215" xr:uid="{00000000-0005-0000-0000-0000C40E0000}"/>
    <cellStyle name="Normal 5 3 2 2" xfId="1681" xr:uid="{00000000-0005-0000-0000-0000C50E0000}"/>
    <cellStyle name="Normal 5 3 2 3" xfId="3496" xr:uid="{00000000-0005-0000-0000-0000C60E0000}"/>
    <cellStyle name="Normal 5 3 2_Income statement" xfId="1432" xr:uid="{00000000-0005-0000-0000-0000C70E0000}"/>
    <cellStyle name="Normal 5 3 3" xfId="216" xr:uid="{00000000-0005-0000-0000-0000C80E0000}"/>
    <cellStyle name="Normal 5 3 3 2" xfId="1682" xr:uid="{00000000-0005-0000-0000-0000C90E0000}"/>
    <cellStyle name="Normal 5 3 3 3" xfId="3497" xr:uid="{00000000-0005-0000-0000-0000CA0E0000}"/>
    <cellStyle name="Normal 5 3 3_Income statement" xfId="1433" xr:uid="{00000000-0005-0000-0000-0000CB0E0000}"/>
    <cellStyle name="Normal 5 3 4" xfId="264" xr:uid="{00000000-0005-0000-0000-0000CC0E0000}"/>
    <cellStyle name="Normal 5 3 4 2" xfId="1714" xr:uid="{00000000-0005-0000-0000-0000CD0E0000}"/>
    <cellStyle name="Normal 5 3 4 3" xfId="3498" xr:uid="{00000000-0005-0000-0000-0000CE0E0000}"/>
    <cellStyle name="Normal 5 3 5" xfId="1104" xr:uid="{00000000-0005-0000-0000-0000CF0E0000}"/>
    <cellStyle name="Normal 5 3 5 2" xfId="2277" xr:uid="{00000000-0005-0000-0000-0000D00E0000}"/>
    <cellStyle name="Normal 5 3 5 3" xfId="3499" xr:uid="{00000000-0005-0000-0000-0000D10E0000}"/>
    <cellStyle name="Normal 5 3 5_Income statement" xfId="1434" xr:uid="{00000000-0005-0000-0000-0000D20E0000}"/>
    <cellStyle name="Normal 5 3 6" xfId="1625" xr:uid="{00000000-0005-0000-0000-0000D30E0000}"/>
    <cellStyle name="Normal 5 3 6 2" xfId="3500" xr:uid="{00000000-0005-0000-0000-0000D40E0000}"/>
    <cellStyle name="Normal 5 3 7" xfId="3495" xr:uid="{00000000-0005-0000-0000-0000D50E0000}"/>
    <cellStyle name="Normal 5 3 8" xfId="5335" xr:uid="{00000000-0005-0000-0000-0000D60E0000}"/>
    <cellStyle name="Normal 5 3 9" xfId="5327" xr:uid="{00000000-0005-0000-0000-0000D70E0000}"/>
    <cellStyle name="Normal 5 3_Income statement" xfId="1431" xr:uid="{00000000-0005-0000-0000-0000D80E0000}"/>
    <cellStyle name="Normal 5 4" xfId="217" xr:uid="{00000000-0005-0000-0000-0000D90E0000}"/>
    <cellStyle name="Normal 5 4 2" xfId="265" xr:uid="{00000000-0005-0000-0000-0000DA0E0000}"/>
    <cellStyle name="Normal 5 4 2 2" xfId="1715" xr:uid="{00000000-0005-0000-0000-0000DB0E0000}"/>
    <cellStyle name="Normal 5 4 2 3" xfId="3502" xr:uid="{00000000-0005-0000-0000-0000DC0E0000}"/>
    <cellStyle name="Normal 5 4 3" xfId="809" xr:uid="{00000000-0005-0000-0000-0000DD0E0000}"/>
    <cellStyle name="Normal 5 4 3 2" xfId="2125" xr:uid="{00000000-0005-0000-0000-0000DE0E0000}"/>
    <cellStyle name="Normal 5 4 3 3" xfId="3503" xr:uid="{00000000-0005-0000-0000-0000DF0E0000}"/>
    <cellStyle name="Normal 5 4 4" xfId="1683" xr:uid="{00000000-0005-0000-0000-0000E00E0000}"/>
    <cellStyle name="Normal 5 4 5" xfId="3501" xr:uid="{00000000-0005-0000-0000-0000E10E0000}"/>
    <cellStyle name="Normal 5 4_Income statement" xfId="1435" xr:uid="{00000000-0005-0000-0000-0000E20E0000}"/>
    <cellStyle name="Normal 5 5" xfId="218" xr:uid="{00000000-0005-0000-0000-0000E30E0000}"/>
    <cellStyle name="Normal 5 5 2" xfId="810" xr:uid="{00000000-0005-0000-0000-0000E40E0000}"/>
    <cellStyle name="Normal 5 5 2 2" xfId="2126" xr:uid="{00000000-0005-0000-0000-0000E50E0000}"/>
    <cellStyle name="Normal 5 5 2 3" xfId="3505" xr:uid="{00000000-0005-0000-0000-0000E60E0000}"/>
    <cellStyle name="Normal 5 5 3" xfId="811" xr:uid="{00000000-0005-0000-0000-0000E70E0000}"/>
    <cellStyle name="Normal 5 5 3 2" xfId="2127" xr:uid="{00000000-0005-0000-0000-0000E80E0000}"/>
    <cellStyle name="Normal 5 5 3 3" xfId="3506" xr:uid="{00000000-0005-0000-0000-0000E90E0000}"/>
    <cellStyle name="Normal 5 5 4" xfId="1684" xr:uid="{00000000-0005-0000-0000-0000EA0E0000}"/>
    <cellStyle name="Normal 5 5 5" xfId="3504" xr:uid="{00000000-0005-0000-0000-0000EB0E0000}"/>
    <cellStyle name="Normal 5 5_Income statement" xfId="1436" xr:uid="{00000000-0005-0000-0000-0000EC0E0000}"/>
    <cellStyle name="Normal 5 6" xfId="261" xr:uid="{00000000-0005-0000-0000-0000ED0E0000}"/>
    <cellStyle name="Normal 5 6 2" xfId="1711" xr:uid="{00000000-0005-0000-0000-0000EE0E0000}"/>
    <cellStyle name="Normal 5 7" xfId="1554" xr:uid="{00000000-0005-0000-0000-0000EF0E0000}"/>
    <cellStyle name="Normal 5 8" xfId="3489" xr:uid="{00000000-0005-0000-0000-0000F00E0000}"/>
    <cellStyle name="Normal 5 9" xfId="5332" xr:uid="{00000000-0005-0000-0000-0000F10E0000}"/>
    <cellStyle name="Normal 5_Income statement" xfId="1427" xr:uid="{00000000-0005-0000-0000-0000F20E0000}"/>
    <cellStyle name="Normal 6" xfId="63" xr:uid="{00000000-0005-0000-0000-0000F30E0000}"/>
    <cellStyle name="Normal 6 2" xfId="139" xr:uid="{00000000-0005-0000-0000-0000F40E0000}"/>
    <cellStyle name="Normal 6 2 2" xfId="812" xr:uid="{00000000-0005-0000-0000-0000F50E0000}"/>
    <cellStyle name="Normal 6 2 2 2" xfId="2128" xr:uid="{00000000-0005-0000-0000-0000F60E0000}"/>
    <cellStyle name="Normal 6 2 2 3" xfId="3509" xr:uid="{00000000-0005-0000-0000-0000F70E0000}"/>
    <cellStyle name="Normal 6 2 3" xfId="813" xr:uid="{00000000-0005-0000-0000-0000F80E0000}"/>
    <cellStyle name="Normal 6 2 3 2" xfId="2129" xr:uid="{00000000-0005-0000-0000-0000F90E0000}"/>
    <cellStyle name="Normal 6 2 3 3" xfId="3510" xr:uid="{00000000-0005-0000-0000-0000FA0E0000}"/>
    <cellStyle name="Normal 6 2 4" xfId="1626" xr:uid="{00000000-0005-0000-0000-0000FB0E0000}"/>
    <cellStyle name="Normal 6 2 5" xfId="3508" xr:uid="{00000000-0005-0000-0000-0000FC0E0000}"/>
    <cellStyle name="Normal 6 3" xfId="814" xr:uid="{00000000-0005-0000-0000-0000FD0E0000}"/>
    <cellStyle name="Normal 6 3 2" xfId="815" xr:uid="{00000000-0005-0000-0000-0000FE0E0000}"/>
    <cellStyle name="Normal 6 3 2 2" xfId="2131" xr:uid="{00000000-0005-0000-0000-0000FF0E0000}"/>
    <cellStyle name="Normal 6 3 2 3" xfId="3512" xr:uid="{00000000-0005-0000-0000-0000000F0000}"/>
    <cellStyle name="Normal 6 3 3" xfId="816" xr:uid="{00000000-0005-0000-0000-0000010F0000}"/>
    <cellStyle name="Normal 6 3 3 2" xfId="2132" xr:uid="{00000000-0005-0000-0000-0000020F0000}"/>
    <cellStyle name="Normal 6 3 3 3" xfId="3513" xr:uid="{00000000-0005-0000-0000-0000030F0000}"/>
    <cellStyle name="Normal 6 3 4" xfId="2130" xr:uid="{00000000-0005-0000-0000-0000040F0000}"/>
    <cellStyle name="Normal 6 3 5" xfId="3511" xr:uid="{00000000-0005-0000-0000-0000050F0000}"/>
    <cellStyle name="Normal 6 4" xfId="817" xr:uid="{00000000-0005-0000-0000-0000060F0000}"/>
    <cellStyle name="Normal 6 4 2" xfId="818" xr:uid="{00000000-0005-0000-0000-0000070F0000}"/>
    <cellStyle name="Normal 6 4 2 2" xfId="2134" xr:uid="{00000000-0005-0000-0000-0000080F0000}"/>
    <cellStyle name="Normal 6 4 2 3" xfId="3515" xr:uid="{00000000-0005-0000-0000-0000090F0000}"/>
    <cellStyle name="Normal 6 4 3" xfId="819" xr:uid="{00000000-0005-0000-0000-00000A0F0000}"/>
    <cellStyle name="Normal 6 4 3 2" xfId="2135" xr:uid="{00000000-0005-0000-0000-00000B0F0000}"/>
    <cellStyle name="Normal 6 4 3 3" xfId="3516" xr:uid="{00000000-0005-0000-0000-00000C0F0000}"/>
    <cellStyle name="Normal 6 4 4" xfId="2133" xr:uid="{00000000-0005-0000-0000-00000D0F0000}"/>
    <cellStyle name="Normal 6 4 5" xfId="3514" xr:uid="{00000000-0005-0000-0000-00000E0F0000}"/>
    <cellStyle name="Normal 6 5" xfId="820" xr:uid="{00000000-0005-0000-0000-00000F0F0000}"/>
    <cellStyle name="Normal 6 5 2" xfId="821" xr:uid="{00000000-0005-0000-0000-0000100F0000}"/>
    <cellStyle name="Normal 6 5 2 2" xfId="2137" xr:uid="{00000000-0005-0000-0000-0000110F0000}"/>
    <cellStyle name="Normal 6 5 2 3" xfId="3518" xr:uid="{00000000-0005-0000-0000-0000120F0000}"/>
    <cellStyle name="Normal 6 5 3" xfId="822" xr:uid="{00000000-0005-0000-0000-0000130F0000}"/>
    <cellStyle name="Normal 6 5 3 2" xfId="2138" xr:uid="{00000000-0005-0000-0000-0000140F0000}"/>
    <cellStyle name="Normal 6 5 3 3" xfId="3519" xr:uid="{00000000-0005-0000-0000-0000150F0000}"/>
    <cellStyle name="Normal 6 5 4" xfId="2136" xr:uid="{00000000-0005-0000-0000-0000160F0000}"/>
    <cellStyle name="Normal 6 5 5" xfId="3517" xr:uid="{00000000-0005-0000-0000-0000170F0000}"/>
    <cellStyle name="Normal 6 6" xfId="1563" xr:uid="{00000000-0005-0000-0000-0000180F0000}"/>
    <cellStyle name="Normal 6 6 2" xfId="5241" xr:uid="{00000000-0005-0000-0000-0000190F0000}"/>
    <cellStyle name="Normal 6 7" xfId="3507" xr:uid="{00000000-0005-0000-0000-00001A0F0000}"/>
    <cellStyle name="Normal 6_Income statement" xfId="1437" xr:uid="{00000000-0005-0000-0000-00001B0F0000}"/>
    <cellStyle name="Normal 7" xfId="140" xr:uid="{00000000-0005-0000-0000-00001C0F0000}"/>
    <cellStyle name="Normal 7 10" xfId="1627" xr:uid="{00000000-0005-0000-0000-00001D0F0000}"/>
    <cellStyle name="Normal 7 11" xfId="3520" xr:uid="{00000000-0005-0000-0000-00001E0F0000}"/>
    <cellStyle name="Normal 7 2" xfId="248" xr:uid="{00000000-0005-0000-0000-00001F0F0000}"/>
    <cellStyle name="Normal 7 2 10" xfId="5338" xr:uid="{00000000-0005-0000-0000-0000200F0000}"/>
    <cellStyle name="Normal 7 2 2" xfId="359" xr:uid="{00000000-0005-0000-0000-0000210F0000}"/>
    <cellStyle name="Normal 7 2 2 2" xfId="1766" xr:uid="{00000000-0005-0000-0000-0000220F0000}"/>
    <cellStyle name="Normal 7 2 2_Income statement" xfId="1439" xr:uid="{00000000-0005-0000-0000-0000230F0000}"/>
    <cellStyle name="Normal 7 2 3" xfId="1704" xr:uid="{00000000-0005-0000-0000-0000240F0000}"/>
    <cellStyle name="Normal 7 2 4" xfId="2091" xr:uid="{00000000-0005-0000-0000-0000250F0000}"/>
    <cellStyle name="Normal 7 2 5" xfId="2337" xr:uid="{00000000-0005-0000-0000-0000260F0000}"/>
    <cellStyle name="Normal 7 2 6" xfId="2362" xr:uid="{00000000-0005-0000-0000-0000270F0000}"/>
    <cellStyle name="Normal 7 2 7" xfId="3521" xr:uid="{00000000-0005-0000-0000-0000280F0000}"/>
    <cellStyle name="Normal 7 2 8" xfId="5337" xr:uid="{00000000-0005-0000-0000-0000290F0000}"/>
    <cellStyle name="Normal 7 2 9" xfId="5326" xr:uid="{00000000-0005-0000-0000-00002A0F0000}"/>
    <cellStyle name="Normal 7 2_Income statement" xfId="1438" xr:uid="{00000000-0005-0000-0000-00002B0F0000}"/>
    <cellStyle name="Normal 7 3" xfId="366" xr:uid="{00000000-0005-0000-0000-00002C0F0000}"/>
    <cellStyle name="Normal 7 3 2" xfId="1773" xr:uid="{00000000-0005-0000-0000-00002D0F0000}"/>
    <cellStyle name="Normal 7 3 3" xfId="3522" xr:uid="{00000000-0005-0000-0000-00002E0F0000}"/>
    <cellStyle name="Normal 7 3_Income statement" xfId="1440" xr:uid="{00000000-0005-0000-0000-00002F0F0000}"/>
    <cellStyle name="Normal 7 4" xfId="368" xr:uid="{00000000-0005-0000-0000-0000300F0000}"/>
    <cellStyle name="Normal 7 4 2" xfId="1775" xr:uid="{00000000-0005-0000-0000-0000310F0000}"/>
    <cellStyle name="Normal 7 4 3" xfId="3523" xr:uid="{00000000-0005-0000-0000-0000320F0000}"/>
    <cellStyle name="Normal 7 4_Income statement" xfId="1441" xr:uid="{00000000-0005-0000-0000-0000330F0000}"/>
    <cellStyle name="Normal 7 5" xfId="370" xr:uid="{00000000-0005-0000-0000-0000340F0000}"/>
    <cellStyle name="Normal 7 5 2" xfId="1777" xr:uid="{00000000-0005-0000-0000-0000350F0000}"/>
    <cellStyle name="Normal 7 5 3" xfId="3524" xr:uid="{00000000-0005-0000-0000-0000360F0000}"/>
    <cellStyle name="Normal 7 5_Income statement" xfId="1442" xr:uid="{00000000-0005-0000-0000-0000370F0000}"/>
    <cellStyle name="Normal 7 6" xfId="372" xr:uid="{00000000-0005-0000-0000-0000380F0000}"/>
    <cellStyle name="Normal 7 6 2" xfId="1779" xr:uid="{00000000-0005-0000-0000-0000390F0000}"/>
    <cellStyle name="Normal 7 6_Income statement" xfId="1443" xr:uid="{00000000-0005-0000-0000-00003A0F0000}"/>
    <cellStyle name="Normal 7 7" xfId="374" xr:uid="{00000000-0005-0000-0000-00003B0F0000}"/>
    <cellStyle name="Normal 7 7 2" xfId="1781" xr:uid="{00000000-0005-0000-0000-00003C0F0000}"/>
    <cellStyle name="Normal 7 7_Income statement" xfId="1444" xr:uid="{00000000-0005-0000-0000-00003D0F0000}"/>
    <cellStyle name="Normal 7 8" xfId="376" xr:uid="{00000000-0005-0000-0000-00003E0F0000}"/>
    <cellStyle name="Normal 7 8 2" xfId="1783" xr:uid="{00000000-0005-0000-0000-00003F0F0000}"/>
    <cellStyle name="Normal 7 9" xfId="253" xr:uid="{00000000-0005-0000-0000-0000400F0000}"/>
    <cellStyle name="Normal 7 9 2" xfId="1706" xr:uid="{00000000-0005-0000-0000-0000410F0000}"/>
    <cellStyle name="Normal 7 9_Income statement" xfId="1445" xr:uid="{00000000-0005-0000-0000-0000420F0000}"/>
    <cellStyle name="Normal 8" xfId="141" xr:uid="{00000000-0005-0000-0000-0000430F0000}"/>
    <cellStyle name="Normal 8 10" xfId="5340" xr:uid="{00000000-0005-0000-0000-0000440F0000}"/>
    <cellStyle name="Normal 8 2" xfId="823" xr:uid="{00000000-0005-0000-0000-0000450F0000}"/>
    <cellStyle name="Normal 8 2 2" xfId="824" xr:uid="{00000000-0005-0000-0000-0000460F0000}"/>
    <cellStyle name="Normal 8 2 2 2" xfId="2140" xr:uid="{00000000-0005-0000-0000-0000470F0000}"/>
    <cellStyle name="Normal 8 2 2 3" xfId="3527" xr:uid="{00000000-0005-0000-0000-0000480F0000}"/>
    <cellStyle name="Normal 8 2 3" xfId="825" xr:uid="{00000000-0005-0000-0000-0000490F0000}"/>
    <cellStyle name="Normal 8 2 3 2" xfId="2141" xr:uid="{00000000-0005-0000-0000-00004A0F0000}"/>
    <cellStyle name="Normal 8 2 3 3" xfId="3528" xr:uid="{00000000-0005-0000-0000-00004B0F0000}"/>
    <cellStyle name="Normal 8 2 4" xfId="1105" xr:uid="{00000000-0005-0000-0000-00004C0F0000}"/>
    <cellStyle name="Normal 8 2 4 2" xfId="2278" xr:uid="{00000000-0005-0000-0000-00004D0F0000}"/>
    <cellStyle name="Normal 8 2 4 3" xfId="3529" xr:uid="{00000000-0005-0000-0000-00004E0F0000}"/>
    <cellStyle name="Normal 8 2 5" xfId="2139" xr:uid="{00000000-0005-0000-0000-00004F0F0000}"/>
    <cellStyle name="Normal 8 2 5 2" xfId="3530" xr:uid="{00000000-0005-0000-0000-0000500F0000}"/>
    <cellStyle name="Normal 8 2 6" xfId="3531" xr:uid="{00000000-0005-0000-0000-0000510F0000}"/>
    <cellStyle name="Normal 8 2 7" xfId="3526" xr:uid="{00000000-0005-0000-0000-0000520F0000}"/>
    <cellStyle name="Normal 8 2_Plan2" xfId="3532" xr:uid="{00000000-0005-0000-0000-0000530F0000}"/>
    <cellStyle name="Normal 8 3" xfId="826" xr:uid="{00000000-0005-0000-0000-0000540F0000}"/>
    <cellStyle name="Normal 8 3 2" xfId="2142" xr:uid="{00000000-0005-0000-0000-0000550F0000}"/>
    <cellStyle name="Normal 8 3 3" xfId="3533" xr:uid="{00000000-0005-0000-0000-0000560F0000}"/>
    <cellStyle name="Normal 8 4" xfId="827" xr:uid="{00000000-0005-0000-0000-0000570F0000}"/>
    <cellStyle name="Normal 8 4 2" xfId="2143" xr:uid="{00000000-0005-0000-0000-0000580F0000}"/>
    <cellStyle name="Normal 8 4 3" xfId="3534" xr:uid="{00000000-0005-0000-0000-0000590F0000}"/>
    <cellStyle name="Normal 8 5" xfId="828" xr:uid="{00000000-0005-0000-0000-00005A0F0000}"/>
    <cellStyle name="Normal 8 5 2" xfId="2144" xr:uid="{00000000-0005-0000-0000-00005B0F0000}"/>
    <cellStyle name="Normal 8 5 3" xfId="3535" xr:uid="{00000000-0005-0000-0000-00005C0F0000}"/>
    <cellStyle name="Normal 8 6" xfId="1628" xr:uid="{00000000-0005-0000-0000-00005D0F0000}"/>
    <cellStyle name="Normal 8 7" xfId="3525" xr:uid="{00000000-0005-0000-0000-00005E0F0000}"/>
    <cellStyle name="Normal 8 8" xfId="5339" xr:uid="{00000000-0005-0000-0000-00005F0F0000}"/>
    <cellStyle name="Normal 8 9" xfId="5325" xr:uid="{00000000-0005-0000-0000-0000600F0000}"/>
    <cellStyle name="Normal 9" xfId="142" xr:uid="{00000000-0005-0000-0000-0000610F0000}"/>
    <cellStyle name="Normal 9 10" xfId="5399" xr:uid="{00000000-0005-0000-0000-0000620F0000}"/>
    <cellStyle name="Normal 9 2" xfId="1106" xr:uid="{00000000-0005-0000-0000-0000630F0000}"/>
    <cellStyle name="Normal 9 2 2" xfId="2279" xr:uid="{00000000-0005-0000-0000-0000640F0000}"/>
    <cellStyle name="Normal 9 2_Income statement" xfId="1446" xr:uid="{00000000-0005-0000-0000-0000650F0000}"/>
    <cellStyle name="Normal 9 3" xfId="1629" xr:uid="{00000000-0005-0000-0000-0000660F0000}"/>
    <cellStyle name="Normal 9 4" xfId="2188" xr:uid="{00000000-0005-0000-0000-0000670F0000}"/>
    <cellStyle name="Normal 9 5" xfId="2330" xr:uid="{00000000-0005-0000-0000-0000680F0000}"/>
    <cellStyle name="Normal 9 6" xfId="2351" xr:uid="{00000000-0005-0000-0000-0000690F0000}"/>
    <cellStyle name="Normal 9 7" xfId="3536" xr:uid="{00000000-0005-0000-0000-00006A0F0000}"/>
    <cellStyle name="Normal 9 8" xfId="5341" xr:uid="{00000000-0005-0000-0000-00006B0F0000}"/>
    <cellStyle name="Normal 9 9" xfId="5324" xr:uid="{00000000-0005-0000-0000-00006C0F0000}"/>
    <cellStyle name="Normal1" xfId="829" xr:uid="{00000000-0005-0000-0000-00006D0F0000}"/>
    <cellStyle name="Normal1 2" xfId="2145" xr:uid="{00000000-0005-0000-0000-00006E0F0000}"/>
    <cellStyle name="Normal1 3" xfId="3537" xr:uid="{00000000-0005-0000-0000-00006F0F0000}"/>
    <cellStyle name="Normale_ cellular Costs" xfId="830" xr:uid="{00000000-0005-0000-0000-0000700F0000}"/>
    <cellStyle name="normбlnм_laroux" xfId="831" xr:uid="{00000000-0005-0000-0000-0000710F0000}"/>
    <cellStyle name="Nota" xfId="839" builtinId="10" customBuiltin="1"/>
    <cellStyle name="Nota 10" xfId="2265" xr:uid="{00000000-0005-0000-0000-0000730F0000}"/>
    <cellStyle name="Nota 11" xfId="4197" xr:uid="{00000000-0005-0000-0000-0000740F0000}"/>
    <cellStyle name="Nota 2" xfId="246" xr:uid="{00000000-0005-0000-0000-0000750F0000}"/>
    <cellStyle name="Nota 2 10" xfId="3539" xr:uid="{00000000-0005-0000-0000-0000760F0000}"/>
    <cellStyle name="Nota 2 10 2" xfId="4737" xr:uid="{00000000-0005-0000-0000-0000770F0000}"/>
    <cellStyle name="Nota 2 11" xfId="3540" xr:uid="{00000000-0005-0000-0000-0000780F0000}"/>
    <cellStyle name="Nota 2 12" xfId="3538" xr:uid="{00000000-0005-0000-0000-0000790F0000}"/>
    <cellStyle name="Nota 2 2" xfId="314" xr:uid="{00000000-0005-0000-0000-00007A0F0000}"/>
    <cellStyle name="Nota 2 2 2" xfId="1751" xr:uid="{00000000-0005-0000-0000-00007B0F0000}"/>
    <cellStyle name="Nota 2 2 2 2" xfId="3543" xr:uid="{00000000-0005-0000-0000-00007C0F0000}"/>
    <cellStyle name="Nota 2 2 2 2 2" xfId="4738" xr:uid="{00000000-0005-0000-0000-00007D0F0000}"/>
    <cellStyle name="Nota 2 2 2 3" xfId="3544" xr:uid="{00000000-0005-0000-0000-00007E0F0000}"/>
    <cellStyle name="Nota 2 2 2 3 2" xfId="4739" xr:uid="{00000000-0005-0000-0000-00007F0F0000}"/>
    <cellStyle name="Nota 2 2 2 4" xfId="3545" xr:uid="{00000000-0005-0000-0000-0000800F0000}"/>
    <cellStyle name="Nota 2 2 2 4 2" xfId="4740" xr:uid="{00000000-0005-0000-0000-0000810F0000}"/>
    <cellStyle name="Nota 2 2 2 5" xfId="3546" xr:uid="{00000000-0005-0000-0000-0000820F0000}"/>
    <cellStyle name="Nota 2 2 2 6" xfId="3542" xr:uid="{00000000-0005-0000-0000-0000830F0000}"/>
    <cellStyle name="Nota 2 2 3" xfId="3547" xr:uid="{00000000-0005-0000-0000-0000840F0000}"/>
    <cellStyle name="Nota 2 2 3 2" xfId="4741" xr:uid="{00000000-0005-0000-0000-0000850F0000}"/>
    <cellStyle name="Nota 2 2 4" xfId="3548" xr:uid="{00000000-0005-0000-0000-0000860F0000}"/>
    <cellStyle name="Nota 2 2 4 2" xfId="4742" xr:uid="{00000000-0005-0000-0000-0000870F0000}"/>
    <cellStyle name="Nota 2 2 5" xfId="3549" xr:uid="{00000000-0005-0000-0000-0000880F0000}"/>
    <cellStyle name="Nota 2 2 5 2" xfId="4743" xr:uid="{00000000-0005-0000-0000-0000890F0000}"/>
    <cellStyle name="Nota 2 2 6" xfId="3550" xr:uid="{00000000-0005-0000-0000-00008A0F0000}"/>
    <cellStyle name="Nota 2 2 7" xfId="3541" xr:uid="{00000000-0005-0000-0000-00008B0F0000}"/>
    <cellStyle name="Nota 2 3" xfId="832" xr:uid="{00000000-0005-0000-0000-00008C0F0000}"/>
    <cellStyle name="Nota 2 3 2" xfId="2146" xr:uid="{00000000-0005-0000-0000-00008D0F0000}"/>
    <cellStyle name="Nota 2 3 3" xfId="3551" xr:uid="{00000000-0005-0000-0000-00008E0F0000}"/>
    <cellStyle name="Nota 2 3_Income statement" xfId="1448" xr:uid="{00000000-0005-0000-0000-00008F0F0000}"/>
    <cellStyle name="Nota 2 4" xfId="1702" xr:uid="{00000000-0005-0000-0000-0000900F0000}"/>
    <cellStyle name="Nota 2 4 2" xfId="3553" xr:uid="{00000000-0005-0000-0000-0000910F0000}"/>
    <cellStyle name="Nota 2 4 2 2" xfId="4744" xr:uid="{00000000-0005-0000-0000-0000920F0000}"/>
    <cellStyle name="Nota 2 4 3" xfId="3554" xr:uid="{00000000-0005-0000-0000-0000930F0000}"/>
    <cellStyle name="Nota 2 4 3 2" xfId="4745" xr:uid="{00000000-0005-0000-0000-0000940F0000}"/>
    <cellStyle name="Nota 2 4 4" xfId="3555" xr:uid="{00000000-0005-0000-0000-0000950F0000}"/>
    <cellStyle name="Nota 2 4 4 2" xfId="4746" xr:uid="{00000000-0005-0000-0000-0000960F0000}"/>
    <cellStyle name="Nota 2 4 5" xfId="3556" xr:uid="{00000000-0005-0000-0000-0000970F0000}"/>
    <cellStyle name="Nota 2 4 6" xfId="3552" xr:uid="{00000000-0005-0000-0000-0000980F0000}"/>
    <cellStyle name="Nota 2 5" xfId="2092" xr:uid="{00000000-0005-0000-0000-0000990F0000}"/>
    <cellStyle name="Nota 2 5 2" xfId="3558" xr:uid="{00000000-0005-0000-0000-00009A0F0000}"/>
    <cellStyle name="Nota 2 5 2 2" xfId="4747" xr:uid="{00000000-0005-0000-0000-00009B0F0000}"/>
    <cellStyle name="Nota 2 5 3" xfId="3559" xr:uid="{00000000-0005-0000-0000-00009C0F0000}"/>
    <cellStyle name="Nota 2 5 3 2" xfId="4748" xr:uid="{00000000-0005-0000-0000-00009D0F0000}"/>
    <cellStyle name="Nota 2 5 4" xfId="3560" xr:uid="{00000000-0005-0000-0000-00009E0F0000}"/>
    <cellStyle name="Nota 2 5 4 2" xfId="4749" xr:uid="{00000000-0005-0000-0000-00009F0F0000}"/>
    <cellStyle name="Nota 2 5 5" xfId="3561" xr:uid="{00000000-0005-0000-0000-0000A00F0000}"/>
    <cellStyle name="Nota 2 5 6" xfId="3557" xr:uid="{00000000-0005-0000-0000-0000A10F0000}"/>
    <cellStyle name="Nota 2 6" xfId="1967" xr:uid="{00000000-0005-0000-0000-0000A20F0000}"/>
    <cellStyle name="Nota 2 6 2" xfId="3563" xr:uid="{00000000-0005-0000-0000-0000A30F0000}"/>
    <cellStyle name="Nota 2 6 2 2" xfId="4750" xr:uid="{00000000-0005-0000-0000-0000A40F0000}"/>
    <cellStyle name="Nota 2 6 3" xfId="3564" xr:uid="{00000000-0005-0000-0000-0000A50F0000}"/>
    <cellStyle name="Nota 2 6 3 2" xfId="4751" xr:uid="{00000000-0005-0000-0000-0000A60F0000}"/>
    <cellStyle name="Nota 2 6 4" xfId="3565" xr:uid="{00000000-0005-0000-0000-0000A70F0000}"/>
    <cellStyle name="Nota 2 6 4 2" xfId="4752" xr:uid="{00000000-0005-0000-0000-0000A80F0000}"/>
    <cellStyle name="Nota 2 6 5" xfId="3566" xr:uid="{00000000-0005-0000-0000-0000A90F0000}"/>
    <cellStyle name="Nota 2 6 5 2" xfId="4753" xr:uid="{00000000-0005-0000-0000-0000AA0F0000}"/>
    <cellStyle name="Nota 2 6 6" xfId="3567" xr:uid="{00000000-0005-0000-0000-0000AB0F0000}"/>
    <cellStyle name="Nota 2 6 7" xfId="4754" xr:uid="{00000000-0005-0000-0000-0000AC0F0000}"/>
    <cellStyle name="Nota 2 6 8" xfId="3562" xr:uid="{00000000-0005-0000-0000-0000AD0F0000}"/>
    <cellStyle name="Nota 2 7" xfId="2356" xr:uid="{00000000-0005-0000-0000-0000AE0F0000}"/>
    <cellStyle name="Nota 2 7 2" xfId="3569" xr:uid="{00000000-0005-0000-0000-0000AF0F0000}"/>
    <cellStyle name="Nota 2 7 2 2" xfId="4755" xr:uid="{00000000-0005-0000-0000-0000B00F0000}"/>
    <cellStyle name="Nota 2 7 3" xfId="3570" xr:uid="{00000000-0005-0000-0000-0000B10F0000}"/>
    <cellStyle name="Nota 2 7 3 2" xfId="4756" xr:uid="{00000000-0005-0000-0000-0000B20F0000}"/>
    <cellStyle name="Nota 2 7 4" xfId="3571" xr:uid="{00000000-0005-0000-0000-0000B30F0000}"/>
    <cellStyle name="Nota 2 7 4 2" xfId="4757" xr:uid="{00000000-0005-0000-0000-0000B40F0000}"/>
    <cellStyle name="Nota 2 7 5" xfId="3572" xr:uid="{00000000-0005-0000-0000-0000B50F0000}"/>
    <cellStyle name="Nota 2 7 6" xfId="3568" xr:uid="{00000000-0005-0000-0000-0000B60F0000}"/>
    <cellStyle name="Nota 2 8" xfId="3573" xr:uid="{00000000-0005-0000-0000-0000B70F0000}"/>
    <cellStyle name="Nota 2 8 2" xfId="4758" xr:uid="{00000000-0005-0000-0000-0000B80F0000}"/>
    <cellStyle name="Nota 2 9" xfId="3574" xr:uid="{00000000-0005-0000-0000-0000B90F0000}"/>
    <cellStyle name="Nota 2 9 2" xfId="4759" xr:uid="{00000000-0005-0000-0000-0000BA0F0000}"/>
    <cellStyle name="Nota 2_Income statement" xfId="1447" xr:uid="{00000000-0005-0000-0000-0000BB0F0000}"/>
    <cellStyle name="Nota 3" xfId="833" xr:uid="{00000000-0005-0000-0000-0000BC0F0000}"/>
    <cellStyle name="Nota 3 2" xfId="2147" xr:uid="{00000000-0005-0000-0000-0000BD0F0000}"/>
    <cellStyle name="Nota 3 2 2" xfId="3577" xr:uid="{00000000-0005-0000-0000-0000BE0F0000}"/>
    <cellStyle name="Nota 3 2 2 2" xfId="4760" xr:uid="{00000000-0005-0000-0000-0000BF0F0000}"/>
    <cellStyle name="Nota 3 2 3" xfId="3578" xr:uid="{00000000-0005-0000-0000-0000C00F0000}"/>
    <cellStyle name="Nota 3 2 3 2" xfId="4761" xr:uid="{00000000-0005-0000-0000-0000C10F0000}"/>
    <cellStyle name="Nota 3 2 4" xfId="3579" xr:uid="{00000000-0005-0000-0000-0000C20F0000}"/>
    <cellStyle name="Nota 3 2 4 2" xfId="4762" xr:uid="{00000000-0005-0000-0000-0000C30F0000}"/>
    <cellStyle name="Nota 3 2 5" xfId="3580" xr:uid="{00000000-0005-0000-0000-0000C40F0000}"/>
    <cellStyle name="Nota 3 2 6" xfId="3576" xr:uid="{00000000-0005-0000-0000-0000C50F0000}"/>
    <cellStyle name="Nota 3 3" xfId="3581" xr:uid="{00000000-0005-0000-0000-0000C60F0000}"/>
    <cellStyle name="Nota 3 3 2" xfId="4763" xr:uid="{00000000-0005-0000-0000-0000C70F0000}"/>
    <cellStyle name="Nota 3 4" xfId="3582" xr:uid="{00000000-0005-0000-0000-0000C80F0000}"/>
    <cellStyle name="Nota 3 4 2" xfId="4764" xr:uid="{00000000-0005-0000-0000-0000C90F0000}"/>
    <cellStyle name="Nota 3 5" xfId="3583" xr:uid="{00000000-0005-0000-0000-0000CA0F0000}"/>
    <cellStyle name="Nota 3 5 2" xfId="4765" xr:uid="{00000000-0005-0000-0000-0000CB0F0000}"/>
    <cellStyle name="Nota 3 6" xfId="3584" xr:uid="{00000000-0005-0000-0000-0000CC0F0000}"/>
    <cellStyle name="Nota 3 7" xfId="3575" xr:uid="{00000000-0005-0000-0000-0000CD0F0000}"/>
    <cellStyle name="Nota 4" xfId="834" xr:uid="{00000000-0005-0000-0000-0000CE0F0000}"/>
    <cellStyle name="Nota 4 2" xfId="2148" xr:uid="{00000000-0005-0000-0000-0000CF0F0000}"/>
    <cellStyle name="Nota 4 3" xfId="3585" xr:uid="{00000000-0005-0000-0000-0000D00F0000}"/>
    <cellStyle name="Nota 4_Income statement" xfId="1449" xr:uid="{00000000-0005-0000-0000-0000D10F0000}"/>
    <cellStyle name="Nota 5" xfId="835" xr:uid="{00000000-0005-0000-0000-0000D20F0000}"/>
    <cellStyle name="Nota 5 2" xfId="2149" xr:uid="{00000000-0005-0000-0000-0000D30F0000}"/>
    <cellStyle name="Nota 5 3" xfId="3586" xr:uid="{00000000-0005-0000-0000-0000D40F0000}"/>
    <cellStyle name="Nota 5_Income statement" xfId="1450" xr:uid="{00000000-0005-0000-0000-0000D50F0000}"/>
    <cellStyle name="Nota 6" xfId="836" xr:uid="{00000000-0005-0000-0000-0000D60F0000}"/>
    <cellStyle name="Nota 6 2" xfId="2150" xr:uid="{00000000-0005-0000-0000-0000D70F0000}"/>
    <cellStyle name="Nota 6 3" xfId="3587" xr:uid="{00000000-0005-0000-0000-0000D80F0000}"/>
    <cellStyle name="Nota 6_Income statement" xfId="1451" xr:uid="{00000000-0005-0000-0000-0000D90F0000}"/>
    <cellStyle name="Nota 7" xfId="837" xr:uid="{00000000-0005-0000-0000-0000DA0F0000}"/>
    <cellStyle name="Nota 7 2" xfId="2151" xr:uid="{00000000-0005-0000-0000-0000DB0F0000}"/>
    <cellStyle name="Nota 7 3" xfId="3588" xr:uid="{00000000-0005-0000-0000-0000DC0F0000}"/>
    <cellStyle name="Nota 7_Income statement" xfId="1452" xr:uid="{00000000-0005-0000-0000-0000DD0F0000}"/>
    <cellStyle name="Nota 8" xfId="838" xr:uid="{00000000-0005-0000-0000-0000DE0F0000}"/>
    <cellStyle name="Nota 8 2" xfId="2152" xr:uid="{00000000-0005-0000-0000-0000DF0F0000}"/>
    <cellStyle name="Nota 8 3" xfId="3589" xr:uid="{00000000-0005-0000-0000-0000E00F0000}"/>
    <cellStyle name="Nota 8_Income statement" xfId="1453" xr:uid="{00000000-0005-0000-0000-0000E10F0000}"/>
    <cellStyle name="Nota 9" xfId="1525" xr:uid="{00000000-0005-0000-0000-0000E20F0000}"/>
    <cellStyle name="Note 2" xfId="2153" xr:uid="{00000000-0005-0000-0000-0000E30F0000}"/>
    <cellStyle name="Note 2 2" xfId="3592" xr:uid="{00000000-0005-0000-0000-0000E40F0000}"/>
    <cellStyle name="Note 2 2 2" xfId="4766" xr:uid="{00000000-0005-0000-0000-0000E50F0000}"/>
    <cellStyle name="Note 2 3" xfId="3593" xr:uid="{00000000-0005-0000-0000-0000E60F0000}"/>
    <cellStyle name="Note 2 3 2" xfId="4767" xr:uid="{00000000-0005-0000-0000-0000E70F0000}"/>
    <cellStyle name="Note 2 4" xfId="3594" xr:uid="{00000000-0005-0000-0000-0000E80F0000}"/>
    <cellStyle name="Note 2 4 2" xfId="4768" xr:uid="{00000000-0005-0000-0000-0000E90F0000}"/>
    <cellStyle name="Note 2 5" xfId="3595" xr:uid="{00000000-0005-0000-0000-0000EA0F0000}"/>
    <cellStyle name="Note 2 6" xfId="3591" xr:uid="{00000000-0005-0000-0000-0000EB0F0000}"/>
    <cellStyle name="Note 3" xfId="3596" xr:uid="{00000000-0005-0000-0000-0000EC0F0000}"/>
    <cellStyle name="Note 3 2" xfId="4769" xr:uid="{00000000-0005-0000-0000-0000ED0F0000}"/>
    <cellStyle name="Note 4" xfId="3597" xr:uid="{00000000-0005-0000-0000-0000EE0F0000}"/>
    <cellStyle name="Note 4 2" xfId="4770" xr:uid="{00000000-0005-0000-0000-0000EF0F0000}"/>
    <cellStyle name="Note 5" xfId="3598" xr:uid="{00000000-0005-0000-0000-0000F00F0000}"/>
    <cellStyle name="Note 5 2" xfId="4771" xr:uid="{00000000-0005-0000-0000-0000F10F0000}"/>
    <cellStyle name="Note 6" xfId="3599" xr:uid="{00000000-0005-0000-0000-0000F20F0000}"/>
    <cellStyle name="Note 7" xfId="3590" xr:uid="{00000000-0005-0000-0000-0000F30F0000}"/>
    <cellStyle name="O" xfId="840" xr:uid="{00000000-0005-0000-0000-0000F40F0000}"/>
    <cellStyle name="O 2" xfId="2154" xr:uid="{00000000-0005-0000-0000-0000F50F0000}"/>
    <cellStyle name="O 3" xfId="3600" xr:uid="{00000000-0005-0000-0000-0000F60F0000}"/>
    <cellStyle name="Œ…‹æØ‚è [0.00]_laroux" xfId="841" xr:uid="{00000000-0005-0000-0000-0000F70F0000}"/>
    <cellStyle name="Œ…‹æØ‚è_laroux" xfId="842" xr:uid="{00000000-0005-0000-0000-0000F80F0000}"/>
    <cellStyle name="Output" xfId="9" xr:uid="{00000000-0005-0000-0000-0000F90F0000}"/>
    <cellStyle name="Output 2" xfId="2155" xr:uid="{00000000-0005-0000-0000-0000FA0F0000}"/>
    <cellStyle name="Output 2 2" xfId="3603" xr:uid="{00000000-0005-0000-0000-0000FB0F0000}"/>
    <cellStyle name="Output 2 2 2" xfId="4772" xr:uid="{00000000-0005-0000-0000-0000FC0F0000}"/>
    <cellStyle name="Output 2 3" xfId="3604" xr:uid="{00000000-0005-0000-0000-0000FD0F0000}"/>
    <cellStyle name="Output 2 3 2" xfId="4773" xr:uid="{00000000-0005-0000-0000-0000FE0F0000}"/>
    <cellStyle name="Output 2 4" xfId="3605" xr:uid="{00000000-0005-0000-0000-0000FF0F0000}"/>
    <cellStyle name="Output 2 4 2" xfId="4774" xr:uid="{00000000-0005-0000-0000-000000100000}"/>
    <cellStyle name="Output 2 5" xfId="3606" xr:uid="{00000000-0005-0000-0000-000001100000}"/>
    <cellStyle name="Output 2 6" xfId="3602" xr:uid="{00000000-0005-0000-0000-000002100000}"/>
    <cellStyle name="Output 3" xfId="3607" xr:uid="{00000000-0005-0000-0000-000003100000}"/>
    <cellStyle name="Output 3 2" xfId="4775" xr:uid="{00000000-0005-0000-0000-000004100000}"/>
    <cellStyle name="Output 4" xfId="3608" xr:uid="{00000000-0005-0000-0000-000005100000}"/>
    <cellStyle name="Output 4 2" xfId="4776" xr:uid="{00000000-0005-0000-0000-000006100000}"/>
    <cellStyle name="Output 5" xfId="3609" xr:uid="{00000000-0005-0000-0000-000007100000}"/>
    <cellStyle name="Output 5 2" xfId="4777" xr:uid="{00000000-0005-0000-0000-000008100000}"/>
    <cellStyle name="Output 6" xfId="3610" xr:uid="{00000000-0005-0000-0000-000009100000}"/>
    <cellStyle name="Output 7" xfId="3601" xr:uid="{00000000-0005-0000-0000-00000A100000}"/>
    <cellStyle name="Output Amounts" xfId="254" xr:uid="{00000000-0005-0000-0000-00000B100000}"/>
    <cellStyle name="Output Column Headings" xfId="255" xr:uid="{00000000-0005-0000-0000-00000C100000}"/>
    <cellStyle name="Output Column Headings 2" xfId="1707" xr:uid="{00000000-0005-0000-0000-00000D100000}"/>
    <cellStyle name="Output Column Headings 3" xfId="3611" xr:uid="{00000000-0005-0000-0000-00000E100000}"/>
    <cellStyle name="Output Line Items" xfId="256" xr:uid="{00000000-0005-0000-0000-00000F100000}"/>
    <cellStyle name="Output Line Items 2" xfId="1708" xr:uid="{00000000-0005-0000-0000-000010100000}"/>
    <cellStyle name="Output Line Items 2 2" xfId="3613" xr:uid="{00000000-0005-0000-0000-000011100000}"/>
    <cellStyle name="Output Line Items 3" xfId="3614" xr:uid="{00000000-0005-0000-0000-000012100000}"/>
    <cellStyle name="Output Line Items 4" xfId="3615" xr:uid="{00000000-0005-0000-0000-000013100000}"/>
    <cellStyle name="Output Line Items 5" xfId="3612" xr:uid="{00000000-0005-0000-0000-000014100000}"/>
    <cellStyle name="Output Line Items_Plan2" xfId="3616" xr:uid="{00000000-0005-0000-0000-000015100000}"/>
    <cellStyle name="Output Report Heading" xfId="257" xr:uid="{00000000-0005-0000-0000-000016100000}"/>
    <cellStyle name="Output Report Heading 2" xfId="1709" xr:uid="{00000000-0005-0000-0000-000017100000}"/>
    <cellStyle name="Output Report Heading 3" xfId="3617" xr:uid="{00000000-0005-0000-0000-000018100000}"/>
    <cellStyle name="Output Report Title" xfId="258" xr:uid="{00000000-0005-0000-0000-000019100000}"/>
    <cellStyle name="Output Report Title 2" xfId="1710" xr:uid="{00000000-0005-0000-0000-00001A100000}"/>
    <cellStyle name="Output Report Title 3" xfId="3618" xr:uid="{00000000-0005-0000-0000-00001B100000}"/>
    <cellStyle name="Percen - Estilo2" xfId="843" xr:uid="{00000000-0005-0000-0000-00001C100000}"/>
    <cellStyle name="Percen - Estilo2 2" xfId="2156" xr:uid="{00000000-0005-0000-0000-00001D100000}"/>
    <cellStyle name="Percen - Estilo2 3" xfId="3619" xr:uid="{00000000-0005-0000-0000-00001E100000}"/>
    <cellStyle name="Percent (0%)" xfId="844" xr:uid="{00000000-0005-0000-0000-00001F100000}"/>
    <cellStyle name="Percent (0)" xfId="845" xr:uid="{00000000-0005-0000-0000-000020100000}"/>
    <cellStyle name="Percent (0.0%)" xfId="846" xr:uid="{00000000-0005-0000-0000-000021100000}"/>
    <cellStyle name="Percent (0.00%)" xfId="847" xr:uid="{00000000-0005-0000-0000-000022100000}"/>
    <cellStyle name="Percent [0]" xfId="848" xr:uid="{00000000-0005-0000-0000-000023100000}"/>
    <cellStyle name="Percent [00]" xfId="849" xr:uid="{00000000-0005-0000-0000-000024100000}"/>
    <cellStyle name="Percent [00] 2" xfId="2157" xr:uid="{00000000-0005-0000-0000-000025100000}"/>
    <cellStyle name="Percent [00] 3" xfId="3620" xr:uid="{00000000-0005-0000-0000-000026100000}"/>
    <cellStyle name="Percent [2]" xfId="850" xr:uid="{00000000-0005-0000-0000-000027100000}"/>
    <cellStyle name="Percent 2" xfId="86" xr:uid="{00000000-0005-0000-0000-000028100000}"/>
    <cellStyle name="Percent 2 2" xfId="54" xr:uid="{00000000-0005-0000-0000-000029100000}"/>
    <cellStyle name="Percent 2 2 2" xfId="59" xr:uid="{00000000-0005-0000-0000-00002A100000}"/>
    <cellStyle name="Percent 2 2 3" xfId="70" xr:uid="{00000000-0005-0000-0000-00002B100000}"/>
    <cellStyle name="Percent 2 2 4" xfId="79" xr:uid="{00000000-0005-0000-0000-00002C100000}"/>
    <cellStyle name="Percent 2 2 5" xfId="84" xr:uid="{00000000-0005-0000-0000-00002D100000}"/>
    <cellStyle name="Percent 2 2 6" xfId="240" xr:uid="{00000000-0005-0000-0000-00002E100000}"/>
    <cellStyle name="Percent 2 2 6 2" xfId="1696" xr:uid="{00000000-0005-0000-0000-00002F100000}"/>
    <cellStyle name="Percent 2 2 7" xfId="1151" xr:uid="{00000000-0005-0000-0000-000030100000}"/>
    <cellStyle name="Percent 2 2 8" xfId="1558" xr:uid="{00000000-0005-0000-0000-000031100000}"/>
    <cellStyle name="Percent 2 2 9" xfId="3621" xr:uid="{00000000-0005-0000-0000-000032100000}"/>
    <cellStyle name="Percent 2 3" xfId="67" xr:uid="{00000000-0005-0000-0000-000033100000}"/>
    <cellStyle name="Percent 2 3 2" xfId="1152" xr:uid="{00000000-0005-0000-0000-000034100000}"/>
    <cellStyle name="Percent 2 3 3" xfId="1565" xr:uid="{00000000-0005-0000-0000-000035100000}"/>
    <cellStyle name="Percent 2 3 4" xfId="3622" xr:uid="{00000000-0005-0000-0000-000036100000}"/>
    <cellStyle name="Percent 2 4" xfId="76" xr:uid="{00000000-0005-0000-0000-000037100000}"/>
    <cellStyle name="Percent 2 4 2" xfId="1571" xr:uid="{00000000-0005-0000-0000-000038100000}"/>
    <cellStyle name="Percent 2 5" xfId="81" xr:uid="{00000000-0005-0000-0000-000039100000}"/>
    <cellStyle name="Percent 2 5 2" xfId="1572" xr:uid="{00000000-0005-0000-0000-00003A100000}"/>
    <cellStyle name="Percent 2 6" xfId="1573" xr:uid="{00000000-0005-0000-0000-00003B100000}"/>
    <cellStyle name="Percent 3" xfId="61" xr:uid="{00000000-0005-0000-0000-00003C100000}"/>
    <cellStyle name="Percent 3 2" xfId="266" xr:uid="{00000000-0005-0000-0000-00003D100000}"/>
    <cellStyle name="Percent 3 2 2" xfId="851" xr:uid="{00000000-0005-0000-0000-00003E100000}"/>
    <cellStyle name="Percent 3 3" xfId="852" xr:uid="{00000000-0005-0000-0000-00003F100000}"/>
    <cellStyle name="Percent 3 4" xfId="1561" xr:uid="{00000000-0005-0000-0000-000040100000}"/>
    <cellStyle name="Percent 3 5" xfId="3623" xr:uid="{00000000-0005-0000-0000-000041100000}"/>
    <cellStyle name="Percent 4" xfId="50" xr:uid="{00000000-0005-0000-0000-000042100000}"/>
    <cellStyle name="Percent 4 2" xfId="1107" xr:uid="{00000000-0005-0000-0000-000043100000}"/>
    <cellStyle name="Percent 4 2 2" xfId="5242" xr:uid="{00000000-0005-0000-0000-000044100000}"/>
    <cellStyle name="Percent 4 3" xfId="3624" xr:uid="{00000000-0005-0000-0000-000045100000}"/>
    <cellStyle name="Percent 5" xfId="53" xr:uid="{00000000-0005-0000-0000-000046100000}"/>
    <cellStyle name="Percent 5 2" xfId="3625" xr:uid="{00000000-0005-0000-0000-000047100000}"/>
    <cellStyle name="Percent 6" xfId="37" xr:uid="{00000000-0005-0000-0000-000048100000}"/>
    <cellStyle name="Percent 6 2" xfId="853" xr:uid="{00000000-0005-0000-0000-000049100000}"/>
    <cellStyle name="Percent 6 3" xfId="1108" xr:uid="{00000000-0005-0000-0000-00004A100000}"/>
    <cellStyle name="Percent 6 4" xfId="1552" xr:uid="{00000000-0005-0000-0000-00004B100000}"/>
    <cellStyle name="Percent 6 5" xfId="3626" xr:uid="{00000000-0005-0000-0000-00004C100000}"/>
    <cellStyle name="Percent 7" xfId="854" xr:uid="{00000000-0005-0000-0000-00004D100000}"/>
    <cellStyle name="Percent 7 2" xfId="1109" xr:uid="{00000000-0005-0000-0000-00004E100000}"/>
    <cellStyle name="PERCENTAGE" xfId="855" xr:uid="{00000000-0005-0000-0000-00004F100000}"/>
    <cellStyle name="PERCENTAGE 2" xfId="2158" xr:uid="{00000000-0005-0000-0000-000050100000}"/>
    <cellStyle name="PERCENTAGE 2 10" xfId="6220" xr:uid="{00000000-0005-0000-0000-000051100000}"/>
    <cellStyle name="PERCENTAGE 2 2" xfId="2354" xr:uid="{00000000-0005-0000-0000-000052100000}"/>
    <cellStyle name="PERCENTAGE 2 2 10" xfId="6246" xr:uid="{00000000-0005-0000-0000-000053100000}"/>
    <cellStyle name="PERCENTAGE 2 2 2" xfId="2379" xr:uid="{00000000-0005-0000-0000-000054100000}"/>
    <cellStyle name="PERCENTAGE 2 2 2 2" xfId="2414" xr:uid="{00000000-0005-0000-0000-000055100000}"/>
    <cellStyle name="PERCENTAGE 2 2 2 2 2" xfId="5854" xr:uid="{00000000-0005-0000-0000-000056100000}"/>
    <cellStyle name="PERCENTAGE 2 2 2 2 3" xfId="5753" xr:uid="{00000000-0005-0000-0000-000057100000}"/>
    <cellStyle name="PERCENTAGE 2 2 2 2 4" xfId="6133" xr:uid="{00000000-0005-0000-0000-000058100000}"/>
    <cellStyle name="PERCENTAGE 2 2 2 2 5" xfId="5718" xr:uid="{00000000-0005-0000-0000-000059100000}"/>
    <cellStyle name="PERCENTAGE 2 2 2 2 6" xfId="6047" xr:uid="{00000000-0005-0000-0000-00005A100000}"/>
    <cellStyle name="PERCENTAGE 2 2 2 2 7" xfId="5901" xr:uid="{00000000-0005-0000-0000-00005B100000}"/>
    <cellStyle name="PERCENTAGE 2 2 2 2 8" xfId="6299" xr:uid="{00000000-0005-0000-0000-00005C100000}"/>
    <cellStyle name="PERCENTAGE 2 2 2 3" xfId="5819" xr:uid="{00000000-0005-0000-0000-00005D100000}"/>
    <cellStyle name="PERCENTAGE 2 2 2 4" xfId="5923" xr:uid="{00000000-0005-0000-0000-00005E100000}"/>
    <cellStyle name="PERCENTAGE 2 2 2 5" xfId="6151" xr:uid="{00000000-0005-0000-0000-00005F100000}"/>
    <cellStyle name="PERCENTAGE 2 2 2 6" xfId="6170" xr:uid="{00000000-0005-0000-0000-000060100000}"/>
    <cellStyle name="PERCENTAGE 2 2 2 7" xfId="6186" xr:uid="{00000000-0005-0000-0000-000061100000}"/>
    <cellStyle name="PERCENTAGE 2 2 2 8" xfId="6202" xr:uid="{00000000-0005-0000-0000-000062100000}"/>
    <cellStyle name="PERCENTAGE 2 2 2 9" xfId="6264" xr:uid="{00000000-0005-0000-0000-000063100000}"/>
    <cellStyle name="PERCENTAGE 2 2 3" xfId="2396" xr:uid="{00000000-0005-0000-0000-000064100000}"/>
    <cellStyle name="PERCENTAGE 2 2 3 2" xfId="5836" xr:uid="{00000000-0005-0000-0000-000065100000}"/>
    <cellStyle name="PERCENTAGE 2 2 3 3" xfId="5711" xr:uid="{00000000-0005-0000-0000-000066100000}"/>
    <cellStyle name="PERCENTAGE 2 2 3 4" xfId="5650" xr:uid="{00000000-0005-0000-0000-000067100000}"/>
    <cellStyle name="PERCENTAGE 2 2 3 5" xfId="6113" xr:uid="{00000000-0005-0000-0000-000068100000}"/>
    <cellStyle name="PERCENTAGE 2 2 3 6" xfId="5937" xr:uid="{00000000-0005-0000-0000-000069100000}"/>
    <cellStyle name="PERCENTAGE 2 2 3 7" xfId="5775" xr:uid="{00000000-0005-0000-0000-00006A100000}"/>
    <cellStyle name="PERCENTAGE 2 2 3 8" xfId="6281" xr:uid="{00000000-0005-0000-0000-00006B100000}"/>
    <cellStyle name="PERCENTAGE 2 2 4" xfId="5801" xr:uid="{00000000-0005-0000-0000-00006C100000}"/>
    <cellStyle name="PERCENTAGE 2 2 5" xfId="5509" xr:uid="{00000000-0005-0000-0000-00006D100000}"/>
    <cellStyle name="PERCENTAGE 2 2 6" xfId="6005" xr:uid="{00000000-0005-0000-0000-00006E100000}"/>
    <cellStyle name="PERCENTAGE 2 2 7" xfId="6071" xr:uid="{00000000-0005-0000-0000-00006F100000}"/>
    <cellStyle name="PERCENTAGE 2 2 8" xfId="5740" xr:uid="{00000000-0005-0000-0000-000070100000}"/>
    <cellStyle name="PERCENTAGE 2 2 9" xfId="5876" xr:uid="{00000000-0005-0000-0000-000071100000}"/>
    <cellStyle name="PERCENTAGE 2 3" xfId="2270" xr:uid="{00000000-0005-0000-0000-000072100000}"/>
    <cellStyle name="PERCENTAGE 2 3 2" xfId="5779" xr:uid="{00000000-0005-0000-0000-000073100000}"/>
    <cellStyle name="PERCENTAGE 2 3 3" xfId="6104" xr:uid="{00000000-0005-0000-0000-000074100000}"/>
    <cellStyle name="PERCENTAGE 2 3 4" xfId="5680" xr:uid="{00000000-0005-0000-0000-000075100000}"/>
    <cellStyle name="PERCENTAGE 2 3 5" xfId="5588" xr:uid="{00000000-0005-0000-0000-000076100000}"/>
    <cellStyle name="PERCENTAGE 2 3 6" xfId="5868" xr:uid="{00000000-0005-0000-0000-000077100000}"/>
    <cellStyle name="PERCENTAGE 2 3 7" xfId="6085" xr:uid="{00000000-0005-0000-0000-000078100000}"/>
    <cellStyle name="PERCENTAGE 2 3 8" xfId="6228" xr:uid="{00000000-0005-0000-0000-000079100000}"/>
    <cellStyle name="PERCENTAGE 2 4" xfId="5762" xr:uid="{00000000-0005-0000-0000-00007A100000}"/>
    <cellStyle name="PERCENTAGE 2 5" xfId="5926" xr:uid="{00000000-0005-0000-0000-00007B100000}"/>
    <cellStyle name="PERCENTAGE 2 6" xfId="6132" xr:uid="{00000000-0005-0000-0000-00007C100000}"/>
    <cellStyle name="PERCENTAGE 2 7" xfId="5653" xr:uid="{00000000-0005-0000-0000-00007D100000}"/>
    <cellStyle name="PERCENTAGE 2 8" xfId="5651" xr:uid="{00000000-0005-0000-0000-00007E100000}"/>
    <cellStyle name="PERCENTAGE 2 9" xfId="6126" xr:uid="{00000000-0005-0000-0000-00007F100000}"/>
    <cellStyle name="PERCENTAGE 3" xfId="2342" xr:uid="{00000000-0005-0000-0000-000080100000}"/>
    <cellStyle name="PERCENTAGE 3 2" xfId="2392" xr:uid="{00000000-0005-0000-0000-000081100000}"/>
    <cellStyle name="PERCENTAGE 3 2 2" xfId="5832" xr:uid="{00000000-0005-0000-0000-000082100000}"/>
    <cellStyle name="PERCENTAGE 3 2 3" xfId="6098" xr:uid="{00000000-0005-0000-0000-000083100000}"/>
    <cellStyle name="PERCENTAGE 3 2 4" xfId="6140" xr:uid="{00000000-0005-0000-0000-000084100000}"/>
    <cellStyle name="PERCENTAGE 3 2 5" xfId="6160" xr:uid="{00000000-0005-0000-0000-000085100000}"/>
    <cellStyle name="PERCENTAGE 3 2 6" xfId="6032" xr:uid="{00000000-0005-0000-0000-000086100000}"/>
    <cellStyle name="PERCENTAGE 3 2 7" xfId="6194" xr:uid="{00000000-0005-0000-0000-000087100000}"/>
    <cellStyle name="PERCENTAGE 3 2 8" xfId="6277" xr:uid="{00000000-0005-0000-0000-000088100000}"/>
    <cellStyle name="PERCENTAGE 3 3" xfId="5796" xr:uid="{00000000-0005-0000-0000-000089100000}"/>
    <cellStyle name="PERCENTAGE 3 4" xfId="5724" xr:uid="{00000000-0005-0000-0000-00008A100000}"/>
    <cellStyle name="PERCENTAGE 3 5" xfId="5706" xr:uid="{00000000-0005-0000-0000-00008B100000}"/>
    <cellStyle name="PERCENTAGE 3 6" xfId="5903" xr:uid="{00000000-0005-0000-0000-00008C100000}"/>
    <cellStyle name="PERCENTAGE 3 7" xfId="6050" xr:uid="{00000000-0005-0000-0000-00008D100000}"/>
    <cellStyle name="PERCENTAGE 3 8" xfId="6083" xr:uid="{00000000-0005-0000-0000-00008E100000}"/>
    <cellStyle name="PERCENTAGE 3 9" xfId="6241" xr:uid="{00000000-0005-0000-0000-00008F100000}"/>
    <cellStyle name="PERCENTAGE 4" xfId="3627" xr:uid="{00000000-0005-0000-0000-000090100000}"/>
    <cellStyle name="PERCENTAGE 4 2" xfId="5953" xr:uid="{00000000-0005-0000-0000-000091100000}"/>
    <cellStyle name="PERCENTAGE 4 3" xfId="6038" xr:uid="{00000000-0005-0000-0000-000092100000}"/>
    <cellStyle name="PERCENTAGE 4 4" xfId="6052" xr:uid="{00000000-0005-0000-0000-000093100000}"/>
    <cellStyle name="PERCENTAGE 4 5" xfId="6120" xr:uid="{00000000-0005-0000-0000-000094100000}"/>
    <cellStyle name="PERCENTAGE 4 6" xfId="5587" xr:uid="{00000000-0005-0000-0000-000095100000}"/>
    <cellStyle name="PERCENTAGE 4 7" xfId="5904" xr:uid="{00000000-0005-0000-0000-000096100000}"/>
    <cellStyle name="PERCENTAGE 4 8" xfId="6308" xr:uid="{00000000-0005-0000-0000-000097100000}"/>
    <cellStyle name="Percentual" xfId="856" xr:uid="{00000000-0005-0000-0000-000098100000}"/>
    <cellStyle name="Ponto" xfId="857" xr:uid="{00000000-0005-0000-0000-000099100000}"/>
    <cellStyle name="Popis" xfId="858" xr:uid="{00000000-0005-0000-0000-00009A100000}"/>
    <cellStyle name="Popis 2" xfId="2159" xr:uid="{00000000-0005-0000-0000-00009B100000}"/>
    <cellStyle name="Popis 3" xfId="3628" xr:uid="{00000000-0005-0000-0000-00009C100000}"/>
    <cellStyle name="Porcentagem" xfId="2" builtinId="5"/>
    <cellStyle name="Porcentagem 10" xfId="143" xr:uid="{00000000-0005-0000-0000-00009E100000}"/>
    <cellStyle name="Porcentagem 2" xfId="144" xr:uid="{00000000-0005-0000-0000-00009F100000}"/>
    <cellStyle name="Porcentagem 2 10" xfId="145" xr:uid="{00000000-0005-0000-0000-0000A0100000}"/>
    <cellStyle name="Porcentagem 2 11" xfId="219" xr:uid="{00000000-0005-0000-0000-0000A1100000}"/>
    <cellStyle name="Porcentagem 2 12" xfId="220" xr:uid="{00000000-0005-0000-0000-0000A2100000}"/>
    <cellStyle name="Porcentagem 2 13" xfId="1153" xr:uid="{00000000-0005-0000-0000-0000A3100000}"/>
    <cellStyle name="Porcentagem 2 14" xfId="3629" xr:uid="{00000000-0005-0000-0000-0000A4100000}"/>
    <cellStyle name="Porcentagem 2 2" xfId="146" xr:uid="{00000000-0005-0000-0000-0000A5100000}"/>
    <cellStyle name="Porcentagem 2 2 2" xfId="315" xr:uid="{00000000-0005-0000-0000-0000A6100000}"/>
    <cellStyle name="Porcentagem 2 3" xfId="147" xr:uid="{00000000-0005-0000-0000-0000A7100000}"/>
    <cellStyle name="Porcentagem 2 4" xfId="148" xr:uid="{00000000-0005-0000-0000-0000A8100000}"/>
    <cellStyle name="Porcentagem 2 5" xfId="149" xr:uid="{00000000-0005-0000-0000-0000A9100000}"/>
    <cellStyle name="Porcentagem 2 6" xfId="150" xr:uid="{00000000-0005-0000-0000-0000AA100000}"/>
    <cellStyle name="Porcentagem 2 7" xfId="151" xr:uid="{00000000-0005-0000-0000-0000AB100000}"/>
    <cellStyle name="Porcentagem 2 8" xfId="152" xr:uid="{00000000-0005-0000-0000-0000AC100000}"/>
    <cellStyle name="Porcentagem 2 9" xfId="153" xr:uid="{00000000-0005-0000-0000-0000AD100000}"/>
    <cellStyle name="Porcentagem 3" xfId="154" xr:uid="{00000000-0005-0000-0000-0000AE100000}"/>
    <cellStyle name="Porcentagem 3 2" xfId="859" xr:uid="{00000000-0005-0000-0000-0000AF100000}"/>
    <cellStyle name="Porcentagem 3 3" xfId="1154" xr:uid="{00000000-0005-0000-0000-0000B0100000}"/>
    <cellStyle name="Porcentagem 4" xfId="226" xr:uid="{00000000-0005-0000-0000-0000B1100000}"/>
    <cellStyle name="Porcentagem 4 2" xfId="155" xr:uid="{00000000-0005-0000-0000-0000B2100000}"/>
    <cellStyle name="Porcentagem 5" xfId="156" xr:uid="{00000000-0005-0000-0000-0000B3100000}"/>
    <cellStyle name="Porcentagem 5 2" xfId="3630" xr:uid="{00000000-0005-0000-0000-0000B4100000}"/>
    <cellStyle name="Porcentagem 6" xfId="229" xr:uid="{00000000-0005-0000-0000-0000B5100000}"/>
    <cellStyle name="Porcentagem 6 2" xfId="3631" xr:uid="{00000000-0005-0000-0000-0000B6100000}"/>
    <cellStyle name="Porcentagem 7" xfId="231" xr:uid="{00000000-0005-0000-0000-0000B7100000}"/>
    <cellStyle name="Porcentaje" xfId="860" xr:uid="{00000000-0005-0000-0000-0000B8100000}"/>
    <cellStyle name="Porcentaje 2" xfId="2160" xr:uid="{00000000-0005-0000-0000-0000B9100000}"/>
    <cellStyle name="Porcentaje 3" xfId="3632" xr:uid="{00000000-0005-0000-0000-0000BA100000}"/>
    <cellStyle name="PrePop Currency (0)" xfId="861" xr:uid="{00000000-0005-0000-0000-0000BB100000}"/>
    <cellStyle name="PrePop Currency (0) 2" xfId="2161" xr:uid="{00000000-0005-0000-0000-0000BC100000}"/>
    <cellStyle name="PrePop Currency (0) 3" xfId="3633" xr:uid="{00000000-0005-0000-0000-0000BD100000}"/>
    <cellStyle name="PrePop Currency (2)" xfId="862" xr:uid="{00000000-0005-0000-0000-0000BE100000}"/>
    <cellStyle name="PrePop Currency (2) 2" xfId="2162" xr:uid="{00000000-0005-0000-0000-0000BF100000}"/>
    <cellStyle name="PrePop Currency (2) 3" xfId="3634" xr:uid="{00000000-0005-0000-0000-0000C0100000}"/>
    <cellStyle name="PrePop Units (0)" xfId="863" xr:uid="{00000000-0005-0000-0000-0000C1100000}"/>
    <cellStyle name="PrePop Units (0) 2" xfId="2163" xr:uid="{00000000-0005-0000-0000-0000C2100000}"/>
    <cellStyle name="PrePop Units (0) 3" xfId="3635" xr:uid="{00000000-0005-0000-0000-0000C3100000}"/>
    <cellStyle name="PrePop Units (1)" xfId="864" xr:uid="{00000000-0005-0000-0000-0000C4100000}"/>
    <cellStyle name="PrePop Units (1) 2" xfId="2164" xr:uid="{00000000-0005-0000-0000-0000C5100000}"/>
    <cellStyle name="PrePop Units (1) 3" xfId="3636" xr:uid="{00000000-0005-0000-0000-0000C6100000}"/>
    <cellStyle name="PrePop Units (2)" xfId="865" xr:uid="{00000000-0005-0000-0000-0000C7100000}"/>
    <cellStyle name="PrePop Units (2) 2" xfId="2165" xr:uid="{00000000-0005-0000-0000-0000C8100000}"/>
    <cellStyle name="PrePop Units (2) 3" xfId="3637" xr:uid="{00000000-0005-0000-0000-0000C9100000}"/>
    <cellStyle name="Price_Body" xfId="866" xr:uid="{00000000-0005-0000-0000-0000CA100000}"/>
    <cellStyle name="PSChar" xfId="867" xr:uid="{00000000-0005-0000-0000-0000CB100000}"/>
    <cellStyle name="PSChar 2" xfId="2166" xr:uid="{00000000-0005-0000-0000-0000CC100000}"/>
    <cellStyle name="PSChar 3" xfId="3638" xr:uid="{00000000-0005-0000-0000-0000CD100000}"/>
    <cellStyle name="PSDate" xfId="868" xr:uid="{00000000-0005-0000-0000-0000CE100000}"/>
    <cellStyle name="PSDec" xfId="869" xr:uid="{00000000-0005-0000-0000-0000CF100000}"/>
    <cellStyle name="PSHeading" xfId="870" xr:uid="{00000000-0005-0000-0000-0000D0100000}"/>
    <cellStyle name="PSHeading 2" xfId="2167" xr:uid="{00000000-0005-0000-0000-0000D1100000}"/>
    <cellStyle name="PSHeading 2 2" xfId="3641" xr:uid="{00000000-0005-0000-0000-0000D2100000}"/>
    <cellStyle name="PSHeading 2 2 2" xfId="3642" xr:uid="{00000000-0005-0000-0000-0000D3100000}"/>
    <cellStyle name="PSHeading 2 2 2 2" xfId="4778" xr:uid="{00000000-0005-0000-0000-0000D4100000}"/>
    <cellStyle name="PSHeading 2 2_Plan2" xfId="3643" xr:uid="{00000000-0005-0000-0000-0000D5100000}"/>
    <cellStyle name="PSHeading 2 3" xfId="3644" xr:uid="{00000000-0005-0000-0000-0000D6100000}"/>
    <cellStyle name="PSHeading 2 3 2" xfId="3645" xr:uid="{00000000-0005-0000-0000-0000D7100000}"/>
    <cellStyle name="PSHeading 2 4" xfId="3646" xr:uid="{00000000-0005-0000-0000-0000D8100000}"/>
    <cellStyle name="PSHeading 2 5" xfId="3647" xr:uid="{00000000-0005-0000-0000-0000D9100000}"/>
    <cellStyle name="PSHeading 2 6" xfId="3648" xr:uid="{00000000-0005-0000-0000-0000DA100000}"/>
    <cellStyle name="PSHeading 2 6 2" xfId="4779" xr:uid="{00000000-0005-0000-0000-0000DB100000}"/>
    <cellStyle name="PSHeading 2 7" xfId="3640" xr:uid="{00000000-0005-0000-0000-0000DC100000}"/>
    <cellStyle name="PSHeading 2_Plan2" xfId="3649" xr:uid="{00000000-0005-0000-0000-0000DD100000}"/>
    <cellStyle name="PSHeading 3" xfId="3650" xr:uid="{00000000-0005-0000-0000-0000DE100000}"/>
    <cellStyle name="PSHeading 3 2" xfId="3651" xr:uid="{00000000-0005-0000-0000-0000DF100000}"/>
    <cellStyle name="PSHeading 3 2 2" xfId="3652" xr:uid="{00000000-0005-0000-0000-0000E0100000}"/>
    <cellStyle name="PSHeading 3 2 2 2" xfId="4780" xr:uid="{00000000-0005-0000-0000-0000E1100000}"/>
    <cellStyle name="PSHeading 3 2_Plan2" xfId="3653" xr:uid="{00000000-0005-0000-0000-0000E2100000}"/>
    <cellStyle name="PSHeading 3 3" xfId="3654" xr:uid="{00000000-0005-0000-0000-0000E3100000}"/>
    <cellStyle name="PSHeading 3 3 2" xfId="3655" xr:uid="{00000000-0005-0000-0000-0000E4100000}"/>
    <cellStyle name="PSHeading 3 4" xfId="3656" xr:uid="{00000000-0005-0000-0000-0000E5100000}"/>
    <cellStyle name="PSHeading 3 5" xfId="3657" xr:uid="{00000000-0005-0000-0000-0000E6100000}"/>
    <cellStyle name="PSHeading 3 6" xfId="3658" xr:uid="{00000000-0005-0000-0000-0000E7100000}"/>
    <cellStyle name="PSHeading 3 6 2" xfId="4781" xr:uid="{00000000-0005-0000-0000-0000E8100000}"/>
    <cellStyle name="PSHeading 3_Plan2" xfId="3659" xr:uid="{00000000-0005-0000-0000-0000E9100000}"/>
    <cellStyle name="PSHeading 4" xfId="3660" xr:uid="{00000000-0005-0000-0000-0000EA100000}"/>
    <cellStyle name="PSHeading 5" xfId="3661" xr:uid="{00000000-0005-0000-0000-0000EB100000}"/>
    <cellStyle name="PSHeading 6" xfId="3639" xr:uid="{00000000-0005-0000-0000-0000EC100000}"/>
    <cellStyle name="PSInt" xfId="871" xr:uid="{00000000-0005-0000-0000-0000ED100000}"/>
    <cellStyle name="PSSpacer" xfId="872" xr:uid="{00000000-0005-0000-0000-0000EE100000}"/>
    <cellStyle name="PSSpacer 2" xfId="2168" xr:uid="{00000000-0005-0000-0000-0000EF100000}"/>
    <cellStyle name="PSSpacer 3" xfId="3662" xr:uid="{00000000-0005-0000-0000-0000F0100000}"/>
    <cellStyle name="Punto0" xfId="873" xr:uid="{00000000-0005-0000-0000-0000F1100000}"/>
    <cellStyle name="Red Text" xfId="874" xr:uid="{00000000-0005-0000-0000-0000F2100000}"/>
    <cellStyle name="Red Text 2" xfId="2169" xr:uid="{00000000-0005-0000-0000-0000F3100000}"/>
    <cellStyle name="Red Text 2 2" xfId="3664" xr:uid="{00000000-0005-0000-0000-0000F4100000}"/>
    <cellStyle name="Red Text 3" xfId="3665" xr:uid="{00000000-0005-0000-0000-0000F5100000}"/>
    <cellStyle name="Red Text 4" xfId="3666" xr:uid="{00000000-0005-0000-0000-0000F6100000}"/>
    <cellStyle name="Red Text 5" xfId="3663" xr:uid="{00000000-0005-0000-0000-0000F7100000}"/>
    <cellStyle name="Report Heading 0" xfId="875" xr:uid="{00000000-0005-0000-0000-0000F8100000}"/>
    <cellStyle name="RevList" xfId="876" xr:uid="{00000000-0005-0000-0000-0000F9100000}"/>
    <cellStyle name="RM" xfId="877" xr:uid="{00000000-0005-0000-0000-0000FA100000}"/>
    <cellStyle name="Saída 2" xfId="316" xr:uid="{00000000-0005-0000-0000-0000FB100000}"/>
    <cellStyle name="Saída 2 10" xfId="3667" xr:uid="{00000000-0005-0000-0000-0000FC100000}"/>
    <cellStyle name="Saída 2 2" xfId="878" xr:uid="{00000000-0005-0000-0000-0000FD100000}"/>
    <cellStyle name="Saída 2 2 2" xfId="2171" xr:uid="{00000000-0005-0000-0000-0000FE100000}"/>
    <cellStyle name="Saída 2 2 2 2" xfId="3670" xr:uid="{00000000-0005-0000-0000-0000FF100000}"/>
    <cellStyle name="Saída 2 2 2 2 2" xfId="4782" xr:uid="{00000000-0005-0000-0000-000000110000}"/>
    <cellStyle name="Saída 2 2 2 3" xfId="3671" xr:uid="{00000000-0005-0000-0000-000001110000}"/>
    <cellStyle name="Saída 2 2 2 3 2" xfId="4783" xr:uid="{00000000-0005-0000-0000-000002110000}"/>
    <cellStyle name="Saída 2 2 2 4" xfId="3672" xr:uid="{00000000-0005-0000-0000-000003110000}"/>
    <cellStyle name="Saída 2 2 2 4 2" xfId="4784" xr:uid="{00000000-0005-0000-0000-000004110000}"/>
    <cellStyle name="Saída 2 2 2 5" xfId="3673" xr:uid="{00000000-0005-0000-0000-000005110000}"/>
    <cellStyle name="Saída 2 2 2 6" xfId="3669" xr:uid="{00000000-0005-0000-0000-000006110000}"/>
    <cellStyle name="Saída 2 2 3" xfId="3674" xr:uid="{00000000-0005-0000-0000-000007110000}"/>
    <cellStyle name="Saída 2 2 3 2" xfId="4785" xr:uid="{00000000-0005-0000-0000-000008110000}"/>
    <cellStyle name="Saída 2 2 4" xfId="3675" xr:uid="{00000000-0005-0000-0000-000009110000}"/>
    <cellStyle name="Saída 2 2 4 2" xfId="4786" xr:uid="{00000000-0005-0000-0000-00000A110000}"/>
    <cellStyle name="Saída 2 2 5" xfId="3676" xr:uid="{00000000-0005-0000-0000-00000B110000}"/>
    <cellStyle name="Saída 2 2 5 2" xfId="4787" xr:uid="{00000000-0005-0000-0000-00000C110000}"/>
    <cellStyle name="Saída 2 2 6" xfId="3677" xr:uid="{00000000-0005-0000-0000-00000D110000}"/>
    <cellStyle name="Saída 2 2 7" xfId="3668" xr:uid="{00000000-0005-0000-0000-00000E110000}"/>
    <cellStyle name="Saída 2 3" xfId="1752" xr:uid="{00000000-0005-0000-0000-00000F110000}"/>
    <cellStyle name="Saída 2 3 2" xfId="3678" xr:uid="{00000000-0005-0000-0000-000010110000}"/>
    <cellStyle name="Saída 2 4" xfId="3679" xr:uid="{00000000-0005-0000-0000-000011110000}"/>
    <cellStyle name="Saída 2 4 2" xfId="3680" xr:uid="{00000000-0005-0000-0000-000012110000}"/>
    <cellStyle name="Saída 2 4 3" xfId="4788" xr:uid="{00000000-0005-0000-0000-000013110000}"/>
    <cellStyle name="Saída 2 4_Plan2" xfId="3681" xr:uid="{00000000-0005-0000-0000-000014110000}"/>
    <cellStyle name="Saída 2 5" xfId="3682" xr:uid="{00000000-0005-0000-0000-000015110000}"/>
    <cellStyle name="Saída 2 6" xfId="3683" xr:uid="{00000000-0005-0000-0000-000016110000}"/>
    <cellStyle name="Saída 2 6 2" xfId="4789" xr:uid="{00000000-0005-0000-0000-000017110000}"/>
    <cellStyle name="Saída 2 7" xfId="3684" xr:uid="{00000000-0005-0000-0000-000018110000}"/>
    <cellStyle name="Saída 2 7 2" xfId="4790" xr:uid="{00000000-0005-0000-0000-000019110000}"/>
    <cellStyle name="Saída 2 8" xfId="3685" xr:uid="{00000000-0005-0000-0000-00001A110000}"/>
    <cellStyle name="Saída 2 8 2" xfId="4791" xr:uid="{00000000-0005-0000-0000-00001B110000}"/>
    <cellStyle name="Saída 2 9" xfId="3686" xr:uid="{00000000-0005-0000-0000-00001C110000}"/>
    <cellStyle name="Saída 2_Plan2" xfId="3687" xr:uid="{00000000-0005-0000-0000-00001D110000}"/>
    <cellStyle name="Saída 3" xfId="879" xr:uid="{00000000-0005-0000-0000-00001E110000}"/>
    <cellStyle name="Saída 3 2" xfId="2172" xr:uid="{00000000-0005-0000-0000-00001F110000}"/>
    <cellStyle name="Saída 3 3" xfId="3688" xr:uid="{00000000-0005-0000-0000-000020110000}"/>
    <cellStyle name="Saída 3_Income statement" xfId="1454" xr:uid="{00000000-0005-0000-0000-000021110000}"/>
    <cellStyle name="Saída 4" xfId="880" xr:uid="{00000000-0005-0000-0000-000022110000}"/>
    <cellStyle name="Saída 4 2" xfId="2173" xr:uid="{00000000-0005-0000-0000-000023110000}"/>
    <cellStyle name="Saída 4 3" xfId="3689" xr:uid="{00000000-0005-0000-0000-000024110000}"/>
    <cellStyle name="Saída 4_Income statement" xfId="1455" xr:uid="{00000000-0005-0000-0000-000025110000}"/>
    <cellStyle name="Saída 5" xfId="881" xr:uid="{00000000-0005-0000-0000-000026110000}"/>
    <cellStyle name="Saída 5 2" xfId="2174" xr:uid="{00000000-0005-0000-0000-000027110000}"/>
    <cellStyle name="Saída 5 3" xfId="3690" xr:uid="{00000000-0005-0000-0000-000028110000}"/>
    <cellStyle name="Saída 5_Income statement" xfId="1456" xr:uid="{00000000-0005-0000-0000-000029110000}"/>
    <cellStyle name="Saída 6" xfId="882" xr:uid="{00000000-0005-0000-0000-00002A110000}"/>
    <cellStyle name="Saída 6 2" xfId="2175" xr:uid="{00000000-0005-0000-0000-00002B110000}"/>
    <cellStyle name="Saída 6 3" xfId="3691" xr:uid="{00000000-0005-0000-0000-00002C110000}"/>
    <cellStyle name="Saída 6_Income statement" xfId="1457" xr:uid="{00000000-0005-0000-0000-00002D110000}"/>
    <cellStyle name="Saída 7" xfId="1520" xr:uid="{00000000-0005-0000-0000-00002E110000}"/>
    <cellStyle name="Saída 7 2" xfId="5072" xr:uid="{00000000-0005-0000-0000-00002F110000}"/>
    <cellStyle name="Saída 8" xfId="4192" xr:uid="{00000000-0005-0000-0000-000030110000}"/>
    <cellStyle name="SAPBEXaggData" xfId="883" xr:uid="{00000000-0005-0000-0000-000031110000}"/>
    <cellStyle name="SAPBEXaggData 2" xfId="3693" xr:uid="{00000000-0005-0000-0000-000032110000}"/>
    <cellStyle name="SAPBEXaggData 2 2" xfId="3694" xr:uid="{00000000-0005-0000-0000-000033110000}"/>
    <cellStyle name="SAPBEXaggData 2 2 2" xfId="4792" xr:uid="{00000000-0005-0000-0000-000034110000}"/>
    <cellStyle name="SAPBEXaggData 2 3" xfId="3695" xr:uid="{00000000-0005-0000-0000-000035110000}"/>
    <cellStyle name="SAPBEXaggData 2 3 2" xfId="4793" xr:uid="{00000000-0005-0000-0000-000036110000}"/>
    <cellStyle name="SAPBEXaggData 2 4" xfId="3696" xr:uid="{00000000-0005-0000-0000-000037110000}"/>
    <cellStyle name="SAPBEXaggData 2 4 2" xfId="4794" xr:uid="{00000000-0005-0000-0000-000038110000}"/>
    <cellStyle name="SAPBEXaggData 2 5" xfId="3697" xr:uid="{00000000-0005-0000-0000-000039110000}"/>
    <cellStyle name="SAPBEXaggData 3" xfId="3698" xr:uid="{00000000-0005-0000-0000-00003A110000}"/>
    <cellStyle name="SAPBEXaggData 3 2" xfId="4795" xr:uid="{00000000-0005-0000-0000-00003B110000}"/>
    <cellStyle name="SAPBEXaggData 4" xfId="3699" xr:uid="{00000000-0005-0000-0000-00003C110000}"/>
    <cellStyle name="SAPBEXaggData 4 2" xfId="4796" xr:uid="{00000000-0005-0000-0000-00003D110000}"/>
    <cellStyle name="SAPBEXaggData 5" xfId="3700" xr:uid="{00000000-0005-0000-0000-00003E110000}"/>
    <cellStyle name="SAPBEXaggData 5 2" xfId="4797" xr:uid="{00000000-0005-0000-0000-00003F110000}"/>
    <cellStyle name="SAPBEXaggData 6" xfId="3701" xr:uid="{00000000-0005-0000-0000-000040110000}"/>
    <cellStyle name="SAPBEXaggDataEmph" xfId="884" xr:uid="{00000000-0005-0000-0000-000041110000}"/>
    <cellStyle name="SAPBEXaggDataEmph 2" xfId="3702" xr:uid="{00000000-0005-0000-0000-000042110000}"/>
    <cellStyle name="SAPBEXaggDataEmph 2 2" xfId="3703" xr:uid="{00000000-0005-0000-0000-000043110000}"/>
    <cellStyle name="SAPBEXaggDataEmph 2 2 2" xfId="4798" xr:uid="{00000000-0005-0000-0000-000044110000}"/>
    <cellStyle name="SAPBEXaggDataEmph 2 3" xfId="3704" xr:uid="{00000000-0005-0000-0000-000045110000}"/>
    <cellStyle name="SAPBEXaggDataEmph 2 3 2" xfId="4799" xr:uid="{00000000-0005-0000-0000-000046110000}"/>
    <cellStyle name="SAPBEXaggDataEmph 2 4" xfId="3705" xr:uid="{00000000-0005-0000-0000-000047110000}"/>
    <cellStyle name="SAPBEXaggDataEmph 2 4 2" xfId="4800" xr:uid="{00000000-0005-0000-0000-000048110000}"/>
    <cellStyle name="SAPBEXaggDataEmph 2 5" xfId="3706" xr:uid="{00000000-0005-0000-0000-000049110000}"/>
    <cellStyle name="SAPBEXaggDataEmph 3" xfId="3707" xr:uid="{00000000-0005-0000-0000-00004A110000}"/>
    <cellStyle name="SAPBEXaggDataEmph 3 2" xfId="4801" xr:uid="{00000000-0005-0000-0000-00004B110000}"/>
    <cellStyle name="SAPBEXaggDataEmph 4" xfId="3708" xr:uid="{00000000-0005-0000-0000-00004C110000}"/>
    <cellStyle name="SAPBEXaggDataEmph 4 2" xfId="4802" xr:uid="{00000000-0005-0000-0000-00004D110000}"/>
    <cellStyle name="SAPBEXaggDataEmph 5" xfId="3709" xr:uid="{00000000-0005-0000-0000-00004E110000}"/>
    <cellStyle name="SAPBEXaggDataEmph 5 2" xfId="4803" xr:uid="{00000000-0005-0000-0000-00004F110000}"/>
    <cellStyle name="SAPBEXaggDataEmph 6" xfId="3710" xr:uid="{00000000-0005-0000-0000-000050110000}"/>
    <cellStyle name="SAPBEXaggExc1" xfId="885" xr:uid="{00000000-0005-0000-0000-000051110000}"/>
    <cellStyle name="SAPBEXaggExc1Emph" xfId="886" xr:uid="{00000000-0005-0000-0000-000052110000}"/>
    <cellStyle name="SAPBEXaggExc2" xfId="887" xr:uid="{00000000-0005-0000-0000-000053110000}"/>
    <cellStyle name="SAPBEXaggExc2Emph" xfId="888" xr:uid="{00000000-0005-0000-0000-000054110000}"/>
    <cellStyle name="SAPBEXaggItem" xfId="889" xr:uid="{00000000-0005-0000-0000-000055110000}"/>
    <cellStyle name="SAPBEXaggItem 2" xfId="3711" xr:uid="{00000000-0005-0000-0000-000056110000}"/>
    <cellStyle name="SAPBEXaggItem 2 2" xfId="3712" xr:uid="{00000000-0005-0000-0000-000057110000}"/>
    <cellStyle name="SAPBEXaggItem 2 2 2" xfId="4804" xr:uid="{00000000-0005-0000-0000-000058110000}"/>
    <cellStyle name="SAPBEXaggItem 2 3" xfId="3713" xr:uid="{00000000-0005-0000-0000-000059110000}"/>
    <cellStyle name="SAPBEXaggItem 2 3 2" xfId="4805" xr:uid="{00000000-0005-0000-0000-00005A110000}"/>
    <cellStyle name="SAPBEXaggItem 2 4" xfId="3714" xr:uid="{00000000-0005-0000-0000-00005B110000}"/>
    <cellStyle name="SAPBEXaggItem 2 4 2" xfId="4806" xr:uid="{00000000-0005-0000-0000-00005C110000}"/>
    <cellStyle name="SAPBEXaggItem 2 5" xfId="3715" xr:uid="{00000000-0005-0000-0000-00005D110000}"/>
    <cellStyle name="SAPBEXaggItem 3" xfId="3716" xr:uid="{00000000-0005-0000-0000-00005E110000}"/>
    <cellStyle name="SAPBEXaggItem 3 2" xfId="4807" xr:uid="{00000000-0005-0000-0000-00005F110000}"/>
    <cellStyle name="SAPBEXaggItem 4" xfId="3717" xr:uid="{00000000-0005-0000-0000-000060110000}"/>
    <cellStyle name="SAPBEXaggItem 4 2" xfId="4808" xr:uid="{00000000-0005-0000-0000-000061110000}"/>
    <cellStyle name="SAPBEXaggItem 5" xfId="3718" xr:uid="{00000000-0005-0000-0000-000062110000}"/>
    <cellStyle name="SAPBEXaggItem 5 2" xfId="4809" xr:uid="{00000000-0005-0000-0000-000063110000}"/>
    <cellStyle name="SAPBEXaggItem 6" xfId="3719" xr:uid="{00000000-0005-0000-0000-000064110000}"/>
    <cellStyle name="SAPBEXaggItemX" xfId="890" xr:uid="{00000000-0005-0000-0000-000065110000}"/>
    <cellStyle name="SAPBEXaggItemX 2" xfId="2176" xr:uid="{00000000-0005-0000-0000-000066110000}"/>
    <cellStyle name="SAPBEXaggItemX 2 2" xfId="3722" xr:uid="{00000000-0005-0000-0000-000067110000}"/>
    <cellStyle name="SAPBEXaggItemX 2 2 2" xfId="4810" xr:uid="{00000000-0005-0000-0000-000068110000}"/>
    <cellStyle name="SAPBEXaggItemX 2 3" xfId="3723" xr:uid="{00000000-0005-0000-0000-000069110000}"/>
    <cellStyle name="SAPBEXaggItemX 2 3 2" xfId="4811" xr:uid="{00000000-0005-0000-0000-00006A110000}"/>
    <cellStyle name="SAPBEXaggItemX 2 4" xfId="3724" xr:uid="{00000000-0005-0000-0000-00006B110000}"/>
    <cellStyle name="SAPBEXaggItemX 2 4 2" xfId="4812" xr:uid="{00000000-0005-0000-0000-00006C110000}"/>
    <cellStyle name="SAPBEXaggItemX 2 5" xfId="3725" xr:uid="{00000000-0005-0000-0000-00006D110000}"/>
    <cellStyle name="SAPBEXaggItemX 2 6" xfId="3721" xr:uid="{00000000-0005-0000-0000-00006E110000}"/>
    <cellStyle name="SAPBEXaggItemX 3" xfId="3726" xr:uid="{00000000-0005-0000-0000-00006F110000}"/>
    <cellStyle name="SAPBEXaggItemX 3 2" xfId="4813" xr:uid="{00000000-0005-0000-0000-000070110000}"/>
    <cellStyle name="SAPBEXaggItemX 4" xfId="3727" xr:uid="{00000000-0005-0000-0000-000071110000}"/>
    <cellStyle name="SAPBEXaggItemX 4 2" xfId="4814" xr:uid="{00000000-0005-0000-0000-000072110000}"/>
    <cellStyle name="SAPBEXaggItemX 5" xfId="3728" xr:uid="{00000000-0005-0000-0000-000073110000}"/>
    <cellStyle name="SAPBEXaggItemX 5 2" xfId="4815" xr:uid="{00000000-0005-0000-0000-000074110000}"/>
    <cellStyle name="SAPBEXaggItemX 6" xfId="3729" xr:uid="{00000000-0005-0000-0000-000075110000}"/>
    <cellStyle name="SAPBEXaggItemX 7" xfId="3720" xr:uid="{00000000-0005-0000-0000-000076110000}"/>
    <cellStyle name="SAPBEXaggItemX_Income statement" xfId="1458" xr:uid="{00000000-0005-0000-0000-000077110000}"/>
    <cellStyle name="SAPBEXchaText" xfId="891" xr:uid="{00000000-0005-0000-0000-000078110000}"/>
    <cellStyle name="SAPBEXchaText 2" xfId="3730" xr:uid="{00000000-0005-0000-0000-000079110000}"/>
    <cellStyle name="SAPBEXchaText 2 2" xfId="3731" xr:uid="{00000000-0005-0000-0000-00007A110000}"/>
    <cellStyle name="SAPBEXchaText 2 2 2" xfId="3732" xr:uid="{00000000-0005-0000-0000-00007B110000}"/>
    <cellStyle name="SAPBEXchaText 2 2_Plan2" xfId="3733" xr:uid="{00000000-0005-0000-0000-00007C110000}"/>
    <cellStyle name="SAPBEXchaText 2 3" xfId="3734" xr:uid="{00000000-0005-0000-0000-00007D110000}"/>
    <cellStyle name="SAPBEXchaText 2_Plan2" xfId="3735" xr:uid="{00000000-0005-0000-0000-00007E110000}"/>
    <cellStyle name="SAPBEXchaText 3" xfId="3736" xr:uid="{00000000-0005-0000-0000-00007F110000}"/>
    <cellStyle name="SAPBEXchaText 3 2" xfId="3737" xr:uid="{00000000-0005-0000-0000-000080110000}"/>
    <cellStyle name="SAPBEXchaText 3 2 2" xfId="3738" xr:uid="{00000000-0005-0000-0000-000081110000}"/>
    <cellStyle name="SAPBEXchaText 3 2_Plan2" xfId="3739" xr:uid="{00000000-0005-0000-0000-000082110000}"/>
    <cellStyle name="SAPBEXchaText 3 3" xfId="3740" xr:uid="{00000000-0005-0000-0000-000083110000}"/>
    <cellStyle name="SAPBEXchaText 3_Plan2" xfId="3741" xr:uid="{00000000-0005-0000-0000-000084110000}"/>
    <cellStyle name="SAPBEXchaText 4" xfId="3742" xr:uid="{00000000-0005-0000-0000-000085110000}"/>
    <cellStyle name="SAPBEXchaText_Plan2" xfId="3743" xr:uid="{00000000-0005-0000-0000-000086110000}"/>
    <cellStyle name="SAPBEXexcBad7" xfId="892" xr:uid="{00000000-0005-0000-0000-000087110000}"/>
    <cellStyle name="SAPBEXexcBad7 2" xfId="3744" xr:uid="{00000000-0005-0000-0000-000088110000}"/>
    <cellStyle name="SAPBEXexcBad7 2 2" xfId="3745" xr:uid="{00000000-0005-0000-0000-000089110000}"/>
    <cellStyle name="SAPBEXexcBad7 2 2 2" xfId="4816" xr:uid="{00000000-0005-0000-0000-00008A110000}"/>
    <cellStyle name="SAPBEXexcBad7 2 3" xfId="3746" xr:uid="{00000000-0005-0000-0000-00008B110000}"/>
    <cellStyle name="SAPBEXexcBad7 2 3 2" xfId="4817" xr:uid="{00000000-0005-0000-0000-00008C110000}"/>
    <cellStyle name="SAPBEXexcBad7 2 4" xfId="3747" xr:uid="{00000000-0005-0000-0000-00008D110000}"/>
    <cellStyle name="SAPBEXexcBad7 2 4 2" xfId="4818" xr:uid="{00000000-0005-0000-0000-00008E110000}"/>
    <cellStyle name="SAPBEXexcBad7 2 5" xfId="3748" xr:uid="{00000000-0005-0000-0000-00008F110000}"/>
    <cellStyle name="SAPBEXexcBad7 3" xfId="3749" xr:uid="{00000000-0005-0000-0000-000090110000}"/>
    <cellStyle name="SAPBEXexcBad7 3 2" xfId="4819" xr:uid="{00000000-0005-0000-0000-000091110000}"/>
    <cellStyle name="SAPBEXexcBad7 4" xfId="3750" xr:uid="{00000000-0005-0000-0000-000092110000}"/>
    <cellStyle name="SAPBEXexcBad7 4 2" xfId="4820" xr:uid="{00000000-0005-0000-0000-000093110000}"/>
    <cellStyle name="SAPBEXexcBad7 5" xfId="3751" xr:uid="{00000000-0005-0000-0000-000094110000}"/>
    <cellStyle name="SAPBEXexcBad7 5 2" xfId="4821" xr:uid="{00000000-0005-0000-0000-000095110000}"/>
    <cellStyle name="SAPBEXexcBad7 6" xfId="3752" xr:uid="{00000000-0005-0000-0000-000096110000}"/>
    <cellStyle name="SAPBEXexcBad8" xfId="893" xr:uid="{00000000-0005-0000-0000-000097110000}"/>
    <cellStyle name="SAPBEXexcBad8 2" xfId="3753" xr:uid="{00000000-0005-0000-0000-000098110000}"/>
    <cellStyle name="SAPBEXexcBad8 2 2" xfId="3754" xr:uid="{00000000-0005-0000-0000-000099110000}"/>
    <cellStyle name="SAPBEXexcBad8 2 2 2" xfId="4822" xr:uid="{00000000-0005-0000-0000-00009A110000}"/>
    <cellStyle name="SAPBEXexcBad8 2 3" xfId="3755" xr:uid="{00000000-0005-0000-0000-00009B110000}"/>
    <cellStyle name="SAPBEXexcBad8 2 3 2" xfId="4823" xr:uid="{00000000-0005-0000-0000-00009C110000}"/>
    <cellStyle name="SAPBEXexcBad8 2 4" xfId="3756" xr:uid="{00000000-0005-0000-0000-00009D110000}"/>
    <cellStyle name="SAPBEXexcBad8 2 4 2" xfId="4824" xr:uid="{00000000-0005-0000-0000-00009E110000}"/>
    <cellStyle name="SAPBEXexcBad8 2 5" xfId="3757" xr:uid="{00000000-0005-0000-0000-00009F110000}"/>
    <cellStyle name="SAPBEXexcBad8 3" xfId="3758" xr:uid="{00000000-0005-0000-0000-0000A0110000}"/>
    <cellStyle name="SAPBEXexcBad8 3 2" xfId="4825" xr:uid="{00000000-0005-0000-0000-0000A1110000}"/>
    <cellStyle name="SAPBEXexcBad8 4" xfId="3759" xr:uid="{00000000-0005-0000-0000-0000A2110000}"/>
    <cellStyle name="SAPBEXexcBad8 4 2" xfId="4826" xr:uid="{00000000-0005-0000-0000-0000A3110000}"/>
    <cellStyle name="SAPBEXexcBad8 5" xfId="3760" xr:uid="{00000000-0005-0000-0000-0000A4110000}"/>
    <cellStyle name="SAPBEXexcBad8 5 2" xfId="4827" xr:uid="{00000000-0005-0000-0000-0000A5110000}"/>
    <cellStyle name="SAPBEXexcBad8 6" xfId="3761" xr:uid="{00000000-0005-0000-0000-0000A6110000}"/>
    <cellStyle name="SAPBEXexcBad9" xfId="894" xr:uid="{00000000-0005-0000-0000-0000A7110000}"/>
    <cellStyle name="SAPBEXexcBad9 2" xfId="3762" xr:uid="{00000000-0005-0000-0000-0000A8110000}"/>
    <cellStyle name="SAPBEXexcBad9 2 2" xfId="3763" xr:uid="{00000000-0005-0000-0000-0000A9110000}"/>
    <cellStyle name="SAPBEXexcBad9 2 2 2" xfId="4828" xr:uid="{00000000-0005-0000-0000-0000AA110000}"/>
    <cellStyle name="SAPBEXexcBad9 2 3" xfId="3764" xr:uid="{00000000-0005-0000-0000-0000AB110000}"/>
    <cellStyle name="SAPBEXexcBad9 2 3 2" xfId="4829" xr:uid="{00000000-0005-0000-0000-0000AC110000}"/>
    <cellStyle name="SAPBEXexcBad9 2 4" xfId="3765" xr:uid="{00000000-0005-0000-0000-0000AD110000}"/>
    <cellStyle name="SAPBEXexcBad9 2 4 2" xfId="4830" xr:uid="{00000000-0005-0000-0000-0000AE110000}"/>
    <cellStyle name="SAPBEXexcBad9 2 5" xfId="3766" xr:uid="{00000000-0005-0000-0000-0000AF110000}"/>
    <cellStyle name="SAPBEXexcBad9 3" xfId="3767" xr:uid="{00000000-0005-0000-0000-0000B0110000}"/>
    <cellStyle name="SAPBEXexcBad9 3 2" xfId="4831" xr:uid="{00000000-0005-0000-0000-0000B1110000}"/>
    <cellStyle name="SAPBEXexcBad9 4" xfId="3768" xr:uid="{00000000-0005-0000-0000-0000B2110000}"/>
    <cellStyle name="SAPBEXexcBad9 4 2" xfId="4832" xr:uid="{00000000-0005-0000-0000-0000B3110000}"/>
    <cellStyle name="SAPBEXexcBad9 5" xfId="3769" xr:uid="{00000000-0005-0000-0000-0000B4110000}"/>
    <cellStyle name="SAPBEXexcBad9 5 2" xfId="4833" xr:uid="{00000000-0005-0000-0000-0000B5110000}"/>
    <cellStyle name="SAPBEXexcBad9 6" xfId="3770" xr:uid="{00000000-0005-0000-0000-0000B6110000}"/>
    <cellStyle name="SAPBEXexcCritical4" xfId="895" xr:uid="{00000000-0005-0000-0000-0000B7110000}"/>
    <cellStyle name="SAPBEXexcCritical4 2" xfId="3771" xr:uid="{00000000-0005-0000-0000-0000B8110000}"/>
    <cellStyle name="SAPBEXexcCritical4 2 2" xfId="3772" xr:uid="{00000000-0005-0000-0000-0000B9110000}"/>
    <cellStyle name="SAPBEXexcCritical4 2 2 2" xfId="4834" xr:uid="{00000000-0005-0000-0000-0000BA110000}"/>
    <cellStyle name="SAPBEXexcCritical4 2 3" xfId="3773" xr:uid="{00000000-0005-0000-0000-0000BB110000}"/>
    <cellStyle name="SAPBEXexcCritical4 2 3 2" xfId="4835" xr:uid="{00000000-0005-0000-0000-0000BC110000}"/>
    <cellStyle name="SAPBEXexcCritical4 2 4" xfId="3774" xr:uid="{00000000-0005-0000-0000-0000BD110000}"/>
    <cellStyle name="SAPBEXexcCritical4 2 4 2" xfId="4836" xr:uid="{00000000-0005-0000-0000-0000BE110000}"/>
    <cellStyle name="SAPBEXexcCritical4 2 5" xfId="3775" xr:uid="{00000000-0005-0000-0000-0000BF110000}"/>
    <cellStyle name="SAPBEXexcCritical4 3" xfId="3776" xr:uid="{00000000-0005-0000-0000-0000C0110000}"/>
    <cellStyle name="SAPBEXexcCritical4 3 2" xfId="4837" xr:uid="{00000000-0005-0000-0000-0000C1110000}"/>
    <cellStyle name="SAPBEXexcCritical4 4" xfId="3777" xr:uid="{00000000-0005-0000-0000-0000C2110000}"/>
    <cellStyle name="SAPBEXexcCritical4 4 2" xfId="4838" xr:uid="{00000000-0005-0000-0000-0000C3110000}"/>
    <cellStyle name="SAPBEXexcCritical4 5" xfId="3778" xr:uid="{00000000-0005-0000-0000-0000C4110000}"/>
    <cellStyle name="SAPBEXexcCritical4 5 2" xfId="4839" xr:uid="{00000000-0005-0000-0000-0000C5110000}"/>
    <cellStyle name="SAPBEXexcCritical4 6" xfId="3779" xr:uid="{00000000-0005-0000-0000-0000C6110000}"/>
    <cellStyle name="SAPBEXexcCritical5" xfId="896" xr:uid="{00000000-0005-0000-0000-0000C7110000}"/>
    <cellStyle name="SAPBEXexcCritical5 2" xfId="3780" xr:uid="{00000000-0005-0000-0000-0000C8110000}"/>
    <cellStyle name="SAPBEXexcCritical5 2 2" xfId="3781" xr:uid="{00000000-0005-0000-0000-0000C9110000}"/>
    <cellStyle name="SAPBEXexcCritical5 2 2 2" xfId="4840" xr:uid="{00000000-0005-0000-0000-0000CA110000}"/>
    <cellStyle name="SAPBEXexcCritical5 2 3" xfId="3782" xr:uid="{00000000-0005-0000-0000-0000CB110000}"/>
    <cellStyle name="SAPBEXexcCritical5 2 3 2" xfId="4841" xr:uid="{00000000-0005-0000-0000-0000CC110000}"/>
    <cellStyle name="SAPBEXexcCritical5 2 4" xfId="3783" xr:uid="{00000000-0005-0000-0000-0000CD110000}"/>
    <cellStyle name="SAPBEXexcCritical5 2 4 2" xfId="4842" xr:uid="{00000000-0005-0000-0000-0000CE110000}"/>
    <cellStyle name="SAPBEXexcCritical5 2 5" xfId="3784" xr:uid="{00000000-0005-0000-0000-0000CF110000}"/>
    <cellStyle name="SAPBEXexcCritical5 3" xfId="3785" xr:uid="{00000000-0005-0000-0000-0000D0110000}"/>
    <cellStyle name="SAPBEXexcCritical5 3 2" xfId="4843" xr:uid="{00000000-0005-0000-0000-0000D1110000}"/>
    <cellStyle name="SAPBEXexcCritical5 4" xfId="3786" xr:uid="{00000000-0005-0000-0000-0000D2110000}"/>
    <cellStyle name="SAPBEXexcCritical5 4 2" xfId="4844" xr:uid="{00000000-0005-0000-0000-0000D3110000}"/>
    <cellStyle name="SAPBEXexcCritical5 5" xfId="3787" xr:uid="{00000000-0005-0000-0000-0000D4110000}"/>
    <cellStyle name="SAPBEXexcCritical5 5 2" xfId="4845" xr:uid="{00000000-0005-0000-0000-0000D5110000}"/>
    <cellStyle name="SAPBEXexcCritical5 6" xfId="3788" xr:uid="{00000000-0005-0000-0000-0000D6110000}"/>
    <cellStyle name="SAPBEXexcCritical6" xfId="897" xr:uid="{00000000-0005-0000-0000-0000D7110000}"/>
    <cellStyle name="SAPBEXexcCritical6 2" xfId="3789" xr:uid="{00000000-0005-0000-0000-0000D8110000}"/>
    <cellStyle name="SAPBEXexcCritical6 2 2" xfId="3790" xr:uid="{00000000-0005-0000-0000-0000D9110000}"/>
    <cellStyle name="SAPBEXexcCritical6 2 2 2" xfId="4846" xr:uid="{00000000-0005-0000-0000-0000DA110000}"/>
    <cellStyle name="SAPBEXexcCritical6 2 3" xfId="3791" xr:uid="{00000000-0005-0000-0000-0000DB110000}"/>
    <cellStyle name="SAPBEXexcCritical6 2 3 2" xfId="4847" xr:uid="{00000000-0005-0000-0000-0000DC110000}"/>
    <cellStyle name="SAPBEXexcCritical6 2 4" xfId="3792" xr:uid="{00000000-0005-0000-0000-0000DD110000}"/>
    <cellStyle name="SAPBEXexcCritical6 2 4 2" xfId="4848" xr:uid="{00000000-0005-0000-0000-0000DE110000}"/>
    <cellStyle name="SAPBEXexcCritical6 2 5" xfId="3793" xr:uid="{00000000-0005-0000-0000-0000DF110000}"/>
    <cellStyle name="SAPBEXexcCritical6 3" xfId="3794" xr:uid="{00000000-0005-0000-0000-0000E0110000}"/>
    <cellStyle name="SAPBEXexcCritical6 3 2" xfId="4849" xr:uid="{00000000-0005-0000-0000-0000E1110000}"/>
    <cellStyle name="SAPBEXexcCritical6 4" xfId="3795" xr:uid="{00000000-0005-0000-0000-0000E2110000}"/>
    <cellStyle name="SAPBEXexcCritical6 4 2" xfId="4850" xr:uid="{00000000-0005-0000-0000-0000E3110000}"/>
    <cellStyle name="SAPBEXexcCritical6 5" xfId="3796" xr:uid="{00000000-0005-0000-0000-0000E4110000}"/>
    <cellStyle name="SAPBEXexcCritical6 5 2" xfId="4851" xr:uid="{00000000-0005-0000-0000-0000E5110000}"/>
    <cellStyle name="SAPBEXexcCritical6 6" xfId="3797" xr:uid="{00000000-0005-0000-0000-0000E6110000}"/>
    <cellStyle name="SAPBEXexcGood1" xfId="898" xr:uid="{00000000-0005-0000-0000-0000E7110000}"/>
    <cellStyle name="SAPBEXexcGood1 2" xfId="3798" xr:uid="{00000000-0005-0000-0000-0000E8110000}"/>
    <cellStyle name="SAPBEXexcGood1 2 2" xfId="3799" xr:uid="{00000000-0005-0000-0000-0000E9110000}"/>
    <cellStyle name="SAPBEXexcGood1 2 2 2" xfId="4852" xr:uid="{00000000-0005-0000-0000-0000EA110000}"/>
    <cellStyle name="SAPBEXexcGood1 2 3" xfId="3800" xr:uid="{00000000-0005-0000-0000-0000EB110000}"/>
    <cellStyle name="SAPBEXexcGood1 2 3 2" xfId="4853" xr:uid="{00000000-0005-0000-0000-0000EC110000}"/>
    <cellStyle name="SAPBEXexcGood1 2 4" xfId="3801" xr:uid="{00000000-0005-0000-0000-0000ED110000}"/>
    <cellStyle name="SAPBEXexcGood1 2 4 2" xfId="4854" xr:uid="{00000000-0005-0000-0000-0000EE110000}"/>
    <cellStyle name="SAPBEXexcGood1 2 5" xfId="3802" xr:uid="{00000000-0005-0000-0000-0000EF110000}"/>
    <cellStyle name="SAPBEXexcGood1 3" xfId="3803" xr:uid="{00000000-0005-0000-0000-0000F0110000}"/>
    <cellStyle name="SAPBEXexcGood1 3 2" xfId="4855" xr:uid="{00000000-0005-0000-0000-0000F1110000}"/>
    <cellStyle name="SAPBEXexcGood1 4" xfId="3804" xr:uid="{00000000-0005-0000-0000-0000F2110000}"/>
    <cellStyle name="SAPBEXexcGood1 4 2" xfId="4856" xr:uid="{00000000-0005-0000-0000-0000F3110000}"/>
    <cellStyle name="SAPBEXexcGood1 5" xfId="3805" xr:uid="{00000000-0005-0000-0000-0000F4110000}"/>
    <cellStyle name="SAPBEXexcGood1 5 2" xfId="4857" xr:uid="{00000000-0005-0000-0000-0000F5110000}"/>
    <cellStyle name="SAPBEXexcGood1 6" xfId="3806" xr:uid="{00000000-0005-0000-0000-0000F6110000}"/>
    <cellStyle name="SAPBEXexcGood2" xfId="899" xr:uid="{00000000-0005-0000-0000-0000F7110000}"/>
    <cellStyle name="SAPBEXexcGood2 2" xfId="3807" xr:uid="{00000000-0005-0000-0000-0000F8110000}"/>
    <cellStyle name="SAPBEXexcGood2 2 2" xfId="3808" xr:uid="{00000000-0005-0000-0000-0000F9110000}"/>
    <cellStyle name="SAPBEXexcGood2 2 2 2" xfId="4858" xr:uid="{00000000-0005-0000-0000-0000FA110000}"/>
    <cellStyle name="SAPBEXexcGood2 2 3" xfId="3809" xr:uid="{00000000-0005-0000-0000-0000FB110000}"/>
    <cellStyle name="SAPBEXexcGood2 2 3 2" xfId="4859" xr:uid="{00000000-0005-0000-0000-0000FC110000}"/>
    <cellStyle name="SAPBEXexcGood2 2 4" xfId="3810" xr:uid="{00000000-0005-0000-0000-0000FD110000}"/>
    <cellStyle name="SAPBEXexcGood2 2 4 2" xfId="4860" xr:uid="{00000000-0005-0000-0000-0000FE110000}"/>
    <cellStyle name="SAPBEXexcGood2 2 5" xfId="3811" xr:uid="{00000000-0005-0000-0000-0000FF110000}"/>
    <cellStyle name="SAPBEXexcGood2 3" xfId="3812" xr:uid="{00000000-0005-0000-0000-000000120000}"/>
    <cellStyle name="SAPBEXexcGood2 3 2" xfId="4861" xr:uid="{00000000-0005-0000-0000-000001120000}"/>
    <cellStyle name="SAPBEXexcGood2 4" xfId="3813" xr:uid="{00000000-0005-0000-0000-000002120000}"/>
    <cellStyle name="SAPBEXexcGood2 4 2" xfId="4862" xr:uid="{00000000-0005-0000-0000-000003120000}"/>
    <cellStyle name="SAPBEXexcGood2 5" xfId="3814" xr:uid="{00000000-0005-0000-0000-000004120000}"/>
    <cellStyle name="SAPBEXexcGood2 5 2" xfId="4863" xr:uid="{00000000-0005-0000-0000-000005120000}"/>
    <cellStyle name="SAPBEXexcGood2 6" xfId="3815" xr:uid="{00000000-0005-0000-0000-000006120000}"/>
    <cellStyle name="SAPBEXexcGood3" xfId="900" xr:uid="{00000000-0005-0000-0000-000007120000}"/>
    <cellStyle name="SAPBEXexcGood3 2" xfId="3816" xr:uid="{00000000-0005-0000-0000-000008120000}"/>
    <cellStyle name="SAPBEXexcGood3 2 2" xfId="3817" xr:uid="{00000000-0005-0000-0000-000009120000}"/>
    <cellStyle name="SAPBEXexcGood3 2 2 2" xfId="4864" xr:uid="{00000000-0005-0000-0000-00000A120000}"/>
    <cellStyle name="SAPBEXexcGood3 2 3" xfId="3818" xr:uid="{00000000-0005-0000-0000-00000B120000}"/>
    <cellStyle name="SAPBEXexcGood3 2 3 2" xfId="4865" xr:uid="{00000000-0005-0000-0000-00000C120000}"/>
    <cellStyle name="SAPBEXexcGood3 2 4" xfId="3819" xr:uid="{00000000-0005-0000-0000-00000D120000}"/>
    <cellStyle name="SAPBEXexcGood3 2 4 2" xfId="4866" xr:uid="{00000000-0005-0000-0000-00000E120000}"/>
    <cellStyle name="SAPBEXexcGood3 2 5" xfId="3820" xr:uid="{00000000-0005-0000-0000-00000F120000}"/>
    <cellStyle name="SAPBEXexcGood3 3" xfId="3821" xr:uid="{00000000-0005-0000-0000-000010120000}"/>
    <cellStyle name="SAPBEXexcGood3 3 2" xfId="4867" xr:uid="{00000000-0005-0000-0000-000011120000}"/>
    <cellStyle name="SAPBEXexcGood3 4" xfId="3822" xr:uid="{00000000-0005-0000-0000-000012120000}"/>
    <cellStyle name="SAPBEXexcGood3 4 2" xfId="4868" xr:uid="{00000000-0005-0000-0000-000013120000}"/>
    <cellStyle name="SAPBEXexcGood3 5" xfId="3823" xr:uid="{00000000-0005-0000-0000-000014120000}"/>
    <cellStyle name="SAPBEXexcGood3 5 2" xfId="4869" xr:uid="{00000000-0005-0000-0000-000015120000}"/>
    <cellStyle name="SAPBEXexcGood3 6" xfId="3824" xr:uid="{00000000-0005-0000-0000-000016120000}"/>
    <cellStyle name="SAPBEXfilterDrill" xfId="901" xr:uid="{00000000-0005-0000-0000-000017120000}"/>
    <cellStyle name="SAPBEXfilterDrill 10" xfId="6211" xr:uid="{00000000-0005-0000-0000-000018120000}"/>
    <cellStyle name="SAPBEXfilterDrill 2" xfId="2178" xr:uid="{00000000-0005-0000-0000-000019120000}"/>
    <cellStyle name="SAPBEXfilterDrill 2 10" xfId="5896" xr:uid="{00000000-0005-0000-0000-00001A120000}"/>
    <cellStyle name="SAPBEXfilterDrill 2 11" xfId="6222" xr:uid="{00000000-0005-0000-0000-00001B120000}"/>
    <cellStyle name="SAPBEXfilterDrill 2 2" xfId="2355" xr:uid="{00000000-0005-0000-0000-00001C120000}"/>
    <cellStyle name="SAPBEXfilterDrill 2 2 10" xfId="6247" xr:uid="{00000000-0005-0000-0000-00001D120000}"/>
    <cellStyle name="SAPBEXfilterDrill 2 2 2" xfId="2380" xr:uid="{00000000-0005-0000-0000-00001E120000}"/>
    <cellStyle name="SAPBEXfilterDrill 2 2 2 2" xfId="2415" xr:uid="{00000000-0005-0000-0000-00001F120000}"/>
    <cellStyle name="SAPBEXfilterDrill 2 2 2 2 2" xfId="5855" xr:uid="{00000000-0005-0000-0000-000020120000}"/>
    <cellStyle name="SAPBEXfilterDrill 2 2 2 2 3" xfId="5600" xr:uid="{00000000-0005-0000-0000-000021120000}"/>
    <cellStyle name="SAPBEXfilterDrill 2 2 2 2 4" xfId="6152" xr:uid="{00000000-0005-0000-0000-000022120000}"/>
    <cellStyle name="SAPBEXfilterDrill 2 2 2 2 5" xfId="6171" xr:uid="{00000000-0005-0000-0000-000023120000}"/>
    <cellStyle name="SAPBEXfilterDrill 2 2 2 2 6" xfId="6187" xr:uid="{00000000-0005-0000-0000-000024120000}"/>
    <cellStyle name="SAPBEXfilterDrill 2 2 2 2 7" xfId="6203" xr:uid="{00000000-0005-0000-0000-000025120000}"/>
    <cellStyle name="SAPBEXfilterDrill 2 2 2 2 8" xfId="6300" xr:uid="{00000000-0005-0000-0000-000026120000}"/>
    <cellStyle name="SAPBEXfilterDrill 2 2 2 3" xfId="5820" xr:uid="{00000000-0005-0000-0000-000027120000}"/>
    <cellStyle name="SAPBEXfilterDrill 2 2 2 4" xfId="5756" xr:uid="{00000000-0005-0000-0000-000028120000}"/>
    <cellStyle name="SAPBEXfilterDrill 2 2 2 5" xfId="6146" xr:uid="{00000000-0005-0000-0000-000029120000}"/>
    <cellStyle name="SAPBEXfilterDrill 2 2 2 6" xfId="6166" xr:uid="{00000000-0005-0000-0000-00002A120000}"/>
    <cellStyle name="SAPBEXfilterDrill 2 2 2 7" xfId="6183" xr:uid="{00000000-0005-0000-0000-00002B120000}"/>
    <cellStyle name="SAPBEXfilterDrill 2 2 2 8" xfId="6199" xr:uid="{00000000-0005-0000-0000-00002C120000}"/>
    <cellStyle name="SAPBEXfilterDrill 2 2 2 9" xfId="6265" xr:uid="{00000000-0005-0000-0000-00002D120000}"/>
    <cellStyle name="SAPBEXfilterDrill 2 2 3" xfId="2397" xr:uid="{00000000-0005-0000-0000-00002E120000}"/>
    <cellStyle name="SAPBEXfilterDrill 2 2 3 2" xfId="5837" xr:uid="{00000000-0005-0000-0000-00002F120000}"/>
    <cellStyle name="SAPBEXfilterDrill 2 2 3 3" xfId="5686" xr:uid="{00000000-0005-0000-0000-000030120000}"/>
    <cellStyle name="SAPBEXfilterDrill 2 2 3 4" xfId="5939" xr:uid="{00000000-0005-0000-0000-000031120000}"/>
    <cellStyle name="SAPBEXfilterDrill 2 2 3 5" xfId="5870" xr:uid="{00000000-0005-0000-0000-000032120000}"/>
    <cellStyle name="SAPBEXfilterDrill 2 2 3 6" xfId="5749" xr:uid="{00000000-0005-0000-0000-000033120000}"/>
    <cellStyle name="SAPBEXfilterDrill 2 2 3 7" xfId="6040" xr:uid="{00000000-0005-0000-0000-000034120000}"/>
    <cellStyle name="SAPBEXfilterDrill 2 2 3 8" xfId="6282" xr:uid="{00000000-0005-0000-0000-000035120000}"/>
    <cellStyle name="SAPBEXfilterDrill 2 2 4" xfId="5802" xr:uid="{00000000-0005-0000-0000-000036120000}"/>
    <cellStyle name="SAPBEXfilterDrill 2 2 5" xfId="5691" xr:uid="{00000000-0005-0000-0000-000037120000}"/>
    <cellStyle name="SAPBEXfilterDrill 2 2 6" xfId="5949" xr:uid="{00000000-0005-0000-0000-000038120000}"/>
    <cellStyle name="SAPBEXfilterDrill 2 2 7" xfId="5968" xr:uid="{00000000-0005-0000-0000-000039120000}"/>
    <cellStyle name="SAPBEXfilterDrill 2 2 8" xfId="5569" xr:uid="{00000000-0005-0000-0000-00003A120000}"/>
    <cellStyle name="SAPBEXfilterDrill 2 2 9" xfId="5932" xr:uid="{00000000-0005-0000-0000-00003B120000}"/>
    <cellStyle name="SAPBEXfilterDrill 2 3" xfId="2370" xr:uid="{00000000-0005-0000-0000-00003C120000}"/>
    <cellStyle name="SAPBEXfilterDrill 2 3 2" xfId="2405" xr:uid="{00000000-0005-0000-0000-00003D120000}"/>
    <cellStyle name="SAPBEXfilterDrill 2 3 2 2" xfId="5845" xr:uid="{00000000-0005-0000-0000-00003E120000}"/>
    <cellStyle name="SAPBEXfilterDrill 2 3 2 3" xfId="5919" xr:uid="{00000000-0005-0000-0000-00003F120000}"/>
    <cellStyle name="SAPBEXfilterDrill 2 3 2 4" xfId="5732" xr:uid="{00000000-0005-0000-0000-000040120000}"/>
    <cellStyle name="SAPBEXfilterDrill 2 3 2 5" xfId="6041" xr:uid="{00000000-0005-0000-0000-000041120000}"/>
    <cellStyle name="SAPBEXfilterDrill 2 3 2 6" xfId="5738" xr:uid="{00000000-0005-0000-0000-000042120000}"/>
    <cellStyle name="SAPBEXfilterDrill 2 3 2 7" xfId="6119" xr:uid="{00000000-0005-0000-0000-000043120000}"/>
    <cellStyle name="SAPBEXfilterDrill 2 3 2 8" xfId="6290" xr:uid="{00000000-0005-0000-0000-000044120000}"/>
    <cellStyle name="SAPBEXfilterDrill 2 3 3" xfId="5810" xr:uid="{00000000-0005-0000-0000-000045120000}"/>
    <cellStyle name="SAPBEXfilterDrill 2 3 4" xfId="5499" xr:uid="{00000000-0005-0000-0000-000046120000}"/>
    <cellStyle name="SAPBEXfilterDrill 2 3 5" xfId="6006" xr:uid="{00000000-0005-0000-0000-000047120000}"/>
    <cellStyle name="SAPBEXfilterDrill 2 3 6" xfId="5880" xr:uid="{00000000-0005-0000-0000-000048120000}"/>
    <cellStyle name="SAPBEXfilterDrill 2 3 7" xfId="5589" xr:uid="{00000000-0005-0000-0000-000049120000}"/>
    <cellStyle name="SAPBEXfilterDrill 2 3 8" xfId="5941" xr:uid="{00000000-0005-0000-0000-00004A120000}"/>
    <cellStyle name="SAPBEXfilterDrill 2 3 9" xfId="6255" xr:uid="{00000000-0005-0000-0000-00004B120000}"/>
    <cellStyle name="SAPBEXfilterDrill 2 4" xfId="2334" xr:uid="{00000000-0005-0000-0000-00004C120000}"/>
    <cellStyle name="SAPBEXfilterDrill 2 4 2" xfId="5793" xr:uid="{00000000-0005-0000-0000-00004D120000}"/>
    <cellStyle name="SAPBEXfilterDrill 2 4 3" xfId="5731" xr:uid="{00000000-0005-0000-0000-00004E120000}"/>
    <cellStyle name="SAPBEXfilterDrill 2 4 4" xfId="5947" xr:uid="{00000000-0005-0000-0000-00004F120000}"/>
    <cellStyle name="SAPBEXfilterDrill 2 4 5" xfId="6037" xr:uid="{00000000-0005-0000-0000-000050120000}"/>
    <cellStyle name="SAPBEXfilterDrill 2 4 6" xfId="6051" xr:uid="{00000000-0005-0000-0000-000051120000}"/>
    <cellStyle name="SAPBEXfilterDrill 2 4 7" xfId="5913" xr:uid="{00000000-0005-0000-0000-000052120000}"/>
    <cellStyle name="SAPBEXfilterDrill 2 4 8" xfId="6238" xr:uid="{00000000-0005-0000-0000-000053120000}"/>
    <cellStyle name="SAPBEXfilterDrill 2 5" xfId="5767" xr:uid="{00000000-0005-0000-0000-000054120000}"/>
    <cellStyle name="SAPBEXfilterDrill 2 6" xfId="5696" xr:uid="{00000000-0005-0000-0000-000055120000}"/>
    <cellStyle name="SAPBEXfilterDrill 2 7" xfId="5907" xr:uid="{00000000-0005-0000-0000-000056120000}"/>
    <cellStyle name="SAPBEXfilterDrill 2 8" xfId="5560" xr:uid="{00000000-0005-0000-0000-000057120000}"/>
    <cellStyle name="SAPBEXfilterDrill 2 9" xfId="5898" xr:uid="{00000000-0005-0000-0000-000058120000}"/>
    <cellStyle name="SAPBEXfilterDrill 3" xfId="2341" xr:uid="{00000000-0005-0000-0000-000059120000}"/>
    <cellStyle name="SAPBEXfilterDrill 3 2" xfId="2391" xr:uid="{00000000-0005-0000-0000-00005A120000}"/>
    <cellStyle name="SAPBEXfilterDrill 3 2 2" xfId="5831" xr:uid="{00000000-0005-0000-0000-00005B120000}"/>
    <cellStyle name="SAPBEXfilterDrill 3 2 3" xfId="6116" xr:uid="{00000000-0005-0000-0000-00005C120000}"/>
    <cellStyle name="SAPBEXfilterDrill 3 2 4" xfId="6127" xr:uid="{00000000-0005-0000-0000-00005D120000}"/>
    <cellStyle name="SAPBEXfilterDrill 3 2 5" xfId="6065" xr:uid="{00000000-0005-0000-0000-00005E120000}"/>
    <cellStyle name="SAPBEXfilterDrill 3 2 6" xfId="5883" xr:uid="{00000000-0005-0000-0000-00005F120000}"/>
    <cellStyle name="SAPBEXfilterDrill 3 2 7" xfId="5874" xr:uid="{00000000-0005-0000-0000-000060120000}"/>
    <cellStyle name="SAPBEXfilterDrill 3 2 8" xfId="6276" xr:uid="{00000000-0005-0000-0000-000061120000}"/>
    <cellStyle name="SAPBEXfilterDrill 3 3" xfId="5795" xr:uid="{00000000-0005-0000-0000-000062120000}"/>
    <cellStyle name="SAPBEXfilterDrill 3 4" xfId="5694" xr:uid="{00000000-0005-0000-0000-000063120000}"/>
    <cellStyle name="SAPBEXfilterDrill 3 5" xfId="5948" xr:uid="{00000000-0005-0000-0000-000064120000}"/>
    <cellStyle name="SAPBEXfilterDrill 3 6" xfId="5473" xr:uid="{00000000-0005-0000-0000-000065120000}"/>
    <cellStyle name="SAPBEXfilterDrill 3 7" xfId="6131" xr:uid="{00000000-0005-0000-0000-000066120000}"/>
    <cellStyle name="SAPBEXfilterDrill 3 8" xfId="5496" xr:uid="{00000000-0005-0000-0000-000067120000}"/>
    <cellStyle name="SAPBEXfilterDrill 3 9" xfId="6240" xr:uid="{00000000-0005-0000-0000-000068120000}"/>
    <cellStyle name="SAPBEXfilterDrill 4" xfId="5611" xr:uid="{00000000-0005-0000-0000-000069120000}"/>
    <cellStyle name="SAPBEXfilterDrill 5" xfId="6075" xr:uid="{00000000-0005-0000-0000-00006A120000}"/>
    <cellStyle name="SAPBEXfilterDrill 6" xfId="5736" xr:uid="{00000000-0005-0000-0000-00006B120000}"/>
    <cellStyle name="SAPBEXfilterDrill 7" xfId="5597" xr:uid="{00000000-0005-0000-0000-00006C120000}"/>
    <cellStyle name="SAPBEXfilterDrill 8" xfId="5744" xr:uid="{00000000-0005-0000-0000-00006D120000}"/>
    <cellStyle name="SAPBEXfilterDrill 9" xfId="5655" xr:uid="{00000000-0005-0000-0000-00006E120000}"/>
    <cellStyle name="SAPBEXfilterDrill_Income statement" xfId="1459" xr:uid="{00000000-0005-0000-0000-00006F120000}"/>
    <cellStyle name="SAPBEXfilterItem" xfId="902" xr:uid="{00000000-0005-0000-0000-000070120000}"/>
    <cellStyle name="SAPBEXfilterText" xfId="903" xr:uid="{00000000-0005-0000-0000-000071120000}"/>
    <cellStyle name="SAPBEXformats" xfId="904" xr:uid="{00000000-0005-0000-0000-000072120000}"/>
    <cellStyle name="SAPBEXformats 2" xfId="3825" xr:uid="{00000000-0005-0000-0000-000073120000}"/>
    <cellStyle name="SAPBEXformats 2 2" xfId="3826" xr:uid="{00000000-0005-0000-0000-000074120000}"/>
    <cellStyle name="SAPBEXformats 2 2 2" xfId="4870" xr:uid="{00000000-0005-0000-0000-000075120000}"/>
    <cellStyle name="SAPBEXformats 2 3" xfId="3827" xr:uid="{00000000-0005-0000-0000-000076120000}"/>
    <cellStyle name="SAPBEXformats 2 3 2" xfId="4871" xr:uid="{00000000-0005-0000-0000-000077120000}"/>
    <cellStyle name="SAPBEXformats 2 4" xfId="3828" xr:uid="{00000000-0005-0000-0000-000078120000}"/>
    <cellStyle name="SAPBEXformats 2 4 2" xfId="4872" xr:uid="{00000000-0005-0000-0000-000079120000}"/>
    <cellStyle name="SAPBEXformats 2 5" xfId="3829" xr:uid="{00000000-0005-0000-0000-00007A120000}"/>
    <cellStyle name="SAPBEXformats 3" xfId="3830" xr:uid="{00000000-0005-0000-0000-00007B120000}"/>
    <cellStyle name="SAPBEXformats 3 2" xfId="4873" xr:uid="{00000000-0005-0000-0000-00007C120000}"/>
    <cellStyle name="SAPBEXformats 4" xfId="3831" xr:uid="{00000000-0005-0000-0000-00007D120000}"/>
    <cellStyle name="SAPBEXformats 4 2" xfId="4874" xr:uid="{00000000-0005-0000-0000-00007E120000}"/>
    <cellStyle name="SAPBEXformats 5" xfId="3832" xr:uid="{00000000-0005-0000-0000-00007F120000}"/>
    <cellStyle name="SAPBEXformats 5 2" xfId="4875" xr:uid="{00000000-0005-0000-0000-000080120000}"/>
    <cellStyle name="SAPBEXformats 6" xfId="3833" xr:uid="{00000000-0005-0000-0000-000081120000}"/>
    <cellStyle name="SAPBEXheaderData" xfId="905" xr:uid="{00000000-0005-0000-0000-000082120000}"/>
    <cellStyle name="SAPBEXheaderItem" xfId="906" xr:uid="{00000000-0005-0000-0000-000083120000}"/>
    <cellStyle name="SAPBEXheaderText" xfId="907" xr:uid="{00000000-0005-0000-0000-000084120000}"/>
    <cellStyle name="SAPBEXHLevel0" xfId="908" xr:uid="{00000000-0005-0000-0000-000085120000}"/>
    <cellStyle name="SAPBEXHLevel0 2" xfId="2179" xr:uid="{00000000-0005-0000-0000-000086120000}"/>
    <cellStyle name="SAPBEXHLevel0 2 2" xfId="3836" xr:uid="{00000000-0005-0000-0000-000087120000}"/>
    <cellStyle name="SAPBEXHLevel0 2 2 2" xfId="4876" xr:uid="{00000000-0005-0000-0000-000088120000}"/>
    <cellStyle name="SAPBEXHLevel0 2 3" xfId="3837" xr:uid="{00000000-0005-0000-0000-000089120000}"/>
    <cellStyle name="SAPBEXHLevel0 2 3 2" xfId="4877" xr:uid="{00000000-0005-0000-0000-00008A120000}"/>
    <cellStyle name="SAPBEXHLevel0 2 4" xfId="3838" xr:uid="{00000000-0005-0000-0000-00008B120000}"/>
    <cellStyle name="SAPBEXHLevel0 2 4 2" xfId="4878" xr:uid="{00000000-0005-0000-0000-00008C120000}"/>
    <cellStyle name="SAPBEXHLevel0 2 5" xfId="3839" xr:uid="{00000000-0005-0000-0000-00008D120000}"/>
    <cellStyle name="SAPBEXHLevel0 2 6" xfId="3835" xr:uid="{00000000-0005-0000-0000-00008E120000}"/>
    <cellStyle name="SAPBEXHLevel0 3" xfId="3840" xr:uid="{00000000-0005-0000-0000-00008F120000}"/>
    <cellStyle name="SAPBEXHLevel0 3 2" xfId="4879" xr:uid="{00000000-0005-0000-0000-000090120000}"/>
    <cellStyle name="SAPBEXHLevel0 4" xfId="3841" xr:uid="{00000000-0005-0000-0000-000091120000}"/>
    <cellStyle name="SAPBEXHLevel0 4 2" xfId="4880" xr:uid="{00000000-0005-0000-0000-000092120000}"/>
    <cellStyle name="SAPBEXHLevel0 5" xfId="3842" xr:uid="{00000000-0005-0000-0000-000093120000}"/>
    <cellStyle name="SAPBEXHLevel0 5 2" xfId="4881" xr:uid="{00000000-0005-0000-0000-000094120000}"/>
    <cellStyle name="SAPBEXHLevel0 6" xfId="3843" xr:uid="{00000000-0005-0000-0000-000095120000}"/>
    <cellStyle name="SAPBEXHLevel0 7" xfId="3834" xr:uid="{00000000-0005-0000-0000-000096120000}"/>
    <cellStyle name="SAPBEXHLevel0_Income statement" xfId="1460" xr:uid="{00000000-0005-0000-0000-000097120000}"/>
    <cellStyle name="SAPBEXHLevel0X" xfId="909" xr:uid="{00000000-0005-0000-0000-000098120000}"/>
    <cellStyle name="SAPBEXHLevel0X 2" xfId="2180" xr:uid="{00000000-0005-0000-0000-000099120000}"/>
    <cellStyle name="SAPBEXHLevel0X 2 2" xfId="3846" xr:uid="{00000000-0005-0000-0000-00009A120000}"/>
    <cellStyle name="SAPBEXHLevel0X 2 2 2" xfId="4882" xr:uid="{00000000-0005-0000-0000-00009B120000}"/>
    <cellStyle name="SAPBEXHLevel0X 2 3" xfId="3847" xr:uid="{00000000-0005-0000-0000-00009C120000}"/>
    <cellStyle name="SAPBEXHLevel0X 2 3 2" xfId="4883" xr:uid="{00000000-0005-0000-0000-00009D120000}"/>
    <cellStyle name="SAPBEXHLevel0X 2 4" xfId="3848" xr:uid="{00000000-0005-0000-0000-00009E120000}"/>
    <cellStyle name="SAPBEXHLevel0X 2 4 2" xfId="4884" xr:uid="{00000000-0005-0000-0000-00009F120000}"/>
    <cellStyle name="SAPBEXHLevel0X 2 5" xfId="3849" xr:uid="{00000000-0005-0000-0000-0000A0120000}"/>
    <cellStyle name="SAPBEXHLevel0X 2 6" xfId="3845" xr:uid="{00000000-0005-0000-0000-0000A1120000}"/>
    <cellStyle name="SAPBEXHLevel0X 3" xfId="3850" xr:uid="{00000000-0005-0000-0000-0000A2120000}"/>
    <cellStyle name="SAPBEXHLevel0X 3 2" xfId="4885" xr:uid="{00000000-0005-0000-0000-0000A3120000}"/>
    <cellStyle name="SAPBEXHLevel0X 4" xfId="3851" xr:uid="{00000000-0005-0000-0000-0000A4120000}"/>
    <cellStyle name="SAPBEXHLevel0X 4 2" xfId="4886" xr:uid="{00000000-0005-0000-0000-0000A5120000}"/>
    <cellStyle name="SAPBEXHLevel0X 5" xfId="3852" xr:uid="{00000000-0005-0000-0000-0000A6120000}"/>
    <cellStyle name="SAPBEXHLevel0X 5 2" xfId="4887" xr:uid="{00000000-0005-0000-0000-0000A7120000}"/>
    <cellStyle name="SAPBEXHLevel0X 6" xfId="3853" xr:uid="{00000000-0005-0000-0000-0000A8120000}"/>
    <cellStyle name="SAPBEXHLevel0X 7" xfId="3844" xr:uid="{00000000-0005-0000-0000-0000A9120000}"/>
    <cellStyle name="SAPBEXHLevel0X_Income statement" xfId="1461" xr:uid="{00000000-0005-0000-0000-0000AA120000}"/>
    <cellStyle name="SAPBEXHLevel1" xfId="910" xr:uid="{00000000-0005-0000-0000-0000AB120000}"/>
    <cellStyle name="SAPBEXHLevel1 2" xfId="2181" xr:uid="{00000000-0005-0000-0000-0000AC120000}"/>
    <cellStyle name="SAPBEXHLevel1 2 2" xfId="3856" xr:uid="{00000000-0005-0000-0000-0000AD120000}"/>
    <cellStyle name="SAPBEXHLevel1 2 2 2" xfId="4888" xr:uid="{00000000-0005-0000-0000-0000AE120000}"/>
    <cellStyle name="SAPBEXHLevel1 2 3" xfId="3857" xr:uid="{00000000-0005-0000-0000-0000AF120000}"/>
    <cellStyle name="SAPBEXHLevel1 2 3 2" xfId="4889" xr:uid="{00000000-0005-0000-0000-0000B0120000}"/>
    <cellStyle name="SAPBEXHLevel1 2 4" xfId="3858" xr:uid="{00000000-0005-0000-0000-0000B1120000}"/>
    <cellStyle name="SAPBEXHLevel1 2 4 2" xfId="4890" xr:uid="{00000000-0005-0000-0000-0000B2120000}"/>
    <cellStyle name="SAPBEXHLevel1 2 5" xfId="3859" xr:uid="{00000000-0005-0000-0000-0000B3120000}"/>
    <cellStyle name="SAPBEXHLevel1 2 6" xfId="3855" xr:uid="{00000000-0005-0000-0000-0000B4120000}"/>
    <cellStyle name="SAPBEXHLevel1 3" xfId="3860" xr:uid="{00000000-0005-0000-0000-0000B5120000}"/>
    <cellStyle name="SAPBEXHLevel1 3 2" xfId="4891" xr:uid="{00000000-0005-0000-0000-0000B6120000}"/>
    <cellStyle name="SAPBEXHLevel1 4" xfId="3861" xr:uid="{00000000-0005-0000-0000-0000B7120000}"/>
    <cellStyle name="SAPBEXHLevel1 4 2" xfId="4892" xr:uid="{00000000-0005-0000-0000-0000B8120000}"/>
    <cellStyle name="SAPBEXHLevel1 5" xfId="3862" xr:uid="{00000000-0005-0000-0000-0000B9120000}"/>
    <cellStyle name="SAPBEXHLevel1 5 2" xfId="4893" xr:uid="{00000000-0005-0000-0000-0000BA120000}"/>
    <cellStyle name="SAPBEXHLevel1 6" xfId="3863" xr:uid="{00000000-0005-0000-0000-0000BB120000}"/>
    <cellStyle name="SAPBEXHLevel1 7" xfId="3854" xr:uid="{00000000-0005-0000-0000-0000BC120000}"/>
    <cellStyle name="SAPBEXHLevel1_Income statement" xfId="1462" xr:uid="{00000000-0005-0000-0000-0000BD120000}"/>
    <cellStyle name="SAPBEXHLevel1X" xfId="911" xr:uid="{00000000-0005-0000-0000-0000BE120000}"/>
    <cellStyle name="SAPBEXHLevel1X 2" xfId="2182" xr:uid="{00000000-0005-0000-0000-0000BF120000}"/>
    <cellStyle name="SAPBEXHLevel1X 2 2" xfId="3866" xr:uid="{00000000-0005-0000-0000-0000C0120000}"/>
    <cellStyle name="SAPBEXHLevel1X 2 2 2" xfId="4894" xr:uid="{00000000-0005-0000-0000-0000C1120000}"/>
    <cellStyle name="SAPBEXHLevel1X 2 3" xfId="3867" xr:uid="{00000000-0005-0000-0000-0000C2120000}"/>
    <cellStyle name="SAPBEXHLevel1X 2 3 2" xfId="4895" xr:uid="{00000000-0005-0000-0000-0000C3120000}"/>
    <cellStyle name="SAPBEXHLevel1X 2 4" xfId="3868" xr:uid="{00000000-0005-0000-0000-0000C4120000}"/>
    <cellStyle name="SAPBEXHLevel1X 2 4 2" xfId="4896" xr:uid="{00000000-0005-0000-0000-0000C5120000}"/>
    <cellStyle name="SAPBEXHLevel1X 2 5" xfId="3869" xr:uid="{00000000-0005-0000-0000-0000C6120000}"/>
    <cellStyle name="SAPBEXHLevel1X 2 6" xfId="3865" xr:uid="{00000000-0005-0000-0000-0000C7120000}"/>
    <cellStyle name="SAPBEXHLevel1X 3" xfId="3870" xr:uid="{00000000-0005-0000-0000-0000C8120000}"/>
    <cellStyle name="SAPBEXHLevel1X 3 2" xfId="4897" xr:uid="{00000000-0005-0000-0000-0000C9120000}"/>
    <cellStyle name="SAPBEXHLevel1X 4" xfId="3871" xr:uid="{00000000-0005-0000-0000-0000CA120000}"/>
    <cellStyle name="SAPBEXHLevel1X 4 2" xfId="4898" xr:uid="{00000000-0005-0000-0000-0000CB120000}"/>
    <cellStyle name="SAPBEXHLevel1X 5" xfId="3872" xr:uid="{00000000-0005-0000-0000-0000CC120000}"/>
    <cellStyle name="SAPBEXHLevel1X 5 2" xfId="4899" xr:uid="{00000000-0005-0000-0000-0000CD120000}"/>
    <cellStyle name="SAPBEXHLevel1X 6" xfId="3873" xr:uid="{00000000-0005-0000-0000-0000CE120000}"/>
    <cellStyle name="SAPBEXHLevel1X 7" xfId="3864" xr:uid="{00000000-0005-0000-0000-0000CF120000}"/>
    <cellStyle name="SAPBEXHLevel1X_Income statement" xfId="1463" xr:uid="{00000000-0005-0000-0000-0000D0120000}"/>
    <cellStyle name="SAPBEXHLevel2" xfId="912" xr:uid="{00000000-0005-0000-0000-0000D1120000}"/>
    <cellStyle name="SAPBEXHLevel2 2" xfId="2183" xr:uid="{00000000-0005-0000-0000-0000D2120000}"/>
    <cellStyle name="SAPBEXHLevel2 2 2" xfId="3876" xr:uid="{00000000-0005-0000-0000-0000D3120000}"/>
    <cellStyle name="SAPBEXHLevel2 2 2 2" xfId="4900" xr:uid="{00000000-0005-0000-0000-0000D4120000}"/>
    <cellStyle name="SAPBEXHLevel2 2 3" xfId="3877" xr:uid="{00000000-0005-0000-0000-0000D5120000}"/>
    <cellStyle name="SAPBEXHLevel2 2 3 2" xfId="4901" xr:uid="{00000000-0005-0000-0000-0000D6120000}"/>
    <cellStyle name="SAPBEXHLevel2 2 4" xfId="3878" xr:uid="{00000000-0005-0000-0000-0000D7120000}"/>
    <cellStyle name="SAPBEXHLevel2 2 4 2" xfId="4902" xr:uid="{00000000-0005-0000-0000-0000D8120000}"/>
    <cellStyle name="SAPBEXHLevel2 2 5" xfId="3879" xr:uid="{00000000-0005-0000-0000-0000D9120000}"/>
    <cellStyle name="SAPBEXHLevel2 2 6" xfId="3875" xr:uid="{00000000-0005-0000-0000-0000DA120000}"/>
    <cellStyle name="SAPBEXHLevel2 3" xfId="3880" xr:uid="{00000000-0005-0000-0000-0000DB120000}"/>
    <cellStyle name="SAPBEXHLevel2 3 2" xfId="4903" xr:uid="{00000000-0005-0000-0000-0000DC120000}"/>
    <cellStyle name="SAPBEXHLevel2 4" xfId="3881" xr:uid="{00000000-0005-0000-0000-0000DD120000}"/>
    <cellStyle name="SAPBEXHLevel2 4 2" xfId="4904" xr:uid="{00000000-0005-0000-0000-0000DE120000}"/>
    <cellStyle name="SAPBEXHLevel2 5" xfId="3882" xr:uid="{00000000-0005-0000-0000-0000DF120000}"/>
    <cellStyle name="SAPBEXHLevel2 5 2" xfId="4905" xr:uid="{00000000-0005-0000-0000-0000E0120000}"/>
    <cellStyle name="SAPBEXHLevel2 6" xfId="3883" xr:uid="{00000000-0005-0000-0000-0000E1120000}"/>
    <cellStyle name="SAPBEXHLevel2 7" xfId="3874" xr:uid="{00000000-0005-0000-0000-0000E2120000}"/>
    <cellStyle name="SAPBEXHLevel2_Income statement" xfId="1464" xr:uid="{00000000-0005-0000-0000-0000E3120000}"/>
    <cellStyle name="SAPBEXHLevel2X" xfId="913" xr:uid="{00000000-0005-0000-0000-0000E4120000}"/>
    <cellStyle name="SAPBEXHLevel2X 2" xfId="2184" xr:uid="{00000000-0005-0000-0000-0000E5120000}"/>
    <cellStyle name="SAPBEXHLevel2X 2 2" xfId="3886" xr:uid="{00000000-0005-0000-0000-0000E6120000}"/>
    <cellStyle name="SAPBEXHLevel2X 2 2 2" xfId="4906" xr:uid="{00000000-0005-0000-0000-0000E7120000}"/>
    <cellStyle name="SAPBEXHLevel2X 2 3" xfId="3887" xr:uid="{00000000-0005-0000-0000-0000E8120000}"/>
    <cellStyle name="SAPBEXHLevel2X 2 3 2" xfId="4907" xr:uid="{00000000-0005-0000-0000-0000E9120000}"/>
    <cellStyle name="SAPBEXHLevel2X 2 4" xfId="3888" xr:uid="{00000000-0005-0000-0000-0000EA120000}"/>
    <cellStyle name="SAPBEXHLevel2X 2 4 2" xfId="4908" xr:uid="{00000000-0005-0000-0000-0000EB120000}"/>
    <cellStyle name="SAPBEXHLevel2X 2 5" xfId="3889" xr:uid="{00000000-0005-0000-0000-0000EC120000}"/>
    <cellStyle name="SAPBEXHLevel2X 2 6" xfId="3885" xr:uid="{00000000-0005-0000-0000-0000ED120000}"/>
    <cellStyle name="SAPBEXHLevel2X 3" xfId="3890" xr:uid="{00000000-0005-0000-0000-0000EE120000}"/>
    <cellStyle name="SAPBEXHLevel2X 3 2" xfId="4909" xr:uid="{00000000-0005-0000-0000-0000EF120000}"/>
    <cellStyle name="SAPBEXHLevel2X 4" xfId="3891" xr:uid="{00000000-0005-0000-0000-0000F0120000}"/>
    <cellStyle name="SAPBEXHLevel2X 4 2" xfId="4910" xr:uid="{00000000-0005-0000-0000-0000F1120000}"/>
    <cellStyle name="SAPBEXHLevel2X 5" xfId="3892" xr:uid="{00000000-0005-0000-0000-0000F2120000}"/>
    <cellStyle name="SAPBEXHLevel2X 5 2" xfId="4911" xr:uid="{00000000-0005-0000-0000-0000F3120000}"/>
    <cellStyle name="SAPBEXHLevel2X 6" xfId="3893" xr:uid="{00000000-0005-0000-0000-0000F4120000}"/>
    <cellStyle name="SAPBEXHLevel2X 7" xfId="3884" xr:uid="{00000000-0005-0000-0000-0000F5120000}"/>
    <cellStyle name="SAPBEXHLevel2X_Income statement" xfId="1465" xr:uid="{00000000-0005-0000-0000-0000F6120000}"/>
    <cellStyle name="SAPBEXHLevel3" xfId="914" xr:uid="{00000000-0005-0000-0000-0000F7120000}"/>
    <cellStyle name="SAPBEXHLevel3 2" xfId="2185" xr:uid="{00000000-0005-0000-0000-0000F8120000}"/>
    <cellStyle name="SAPBEXHLevel3 2 2" xfId="3896" xr:uid="{00000000-0005-0000-0000-0000F9120000}"/>
    <cellStyle name="SAPBEXHLevel3 2 2 2" xfId="4912" xr:uid="{00000000-0005-0000-0000-0000FA120000}"/>
    <cellStyle name="SAPBEXHLevel3 2 3" xfId="3897" xr:uid="{00000000-0005-0000-0000-0000FB120000}"/>
    <cellStyle name="SAPBEXHLevel3 2 3 2" xfId="4913" xr:uid="{00000000-0005-0000-0000-0000FC120000}"/>
    <cellStyle name="SAPBEXHLevel3 2 4" xfId="3898" xr:uid="{00000000-0005-0000-0000-0000FD120000}"/>
    <cellStyle name="SAPBEXHLevel3 2 4 2" xfId="4914" xr:uid="{00000000-0005-0000-0000-0000FE120000}"/>
    <cellStyle name="SAPBEXHLevel3 2 5" xfId="3899" xr:uid="{00000000-0005-0000-0000-0000FF120000}"/>
    <cellStyle name="SAPBEXHLevel3 2 6" xfId="3895" xr:uid="{00000000-0005-0000-0000-000000130000}"/>
    <cellStyle name="SAPBEXHLevel3 3" xfId="3900" xr:uid="{00000000-0005-0000-0000-000001130000}"/>
    <cellStyle name="SAPBEXHLevel3 3 2" xfId="4915" xr:uid="{00000000-0005-0000-0000-000002130000}"/>
    <cellStyle name="SAPBEXHLevel3 4" xfId="3901" xr:uid="{00000000-0005-0000-0000-000003130000}"/>
    <cellStyle name="SAPBEXHLevel3 4 2" xfId="4916" xr:uid="{00000000-0005-0000-0000-000004130000}"/>
    <cellStyle name="SAPBEXHLevel3 5" xfId="3902" xr:uid="{00000000-0005-0000-0000-000005130000}"/>
    <cellStyle name="SAPBEXHLevel3 5 2" xfId="4917" xr:uid="{00000000-0005-0000-0000-000006130000}"/>
    <cellStyle name="SAPBEXHLevel3 6" xfId="3903" xr:uid="{00000000-0005-0000-0000-000007130000}"/>
    <cellStyle name="SAPBEXHLevel3 7" xfId="3894" xr:uid="{00000000-0005-0000-0000-000008130000}"/>
    <cellStyle name="SAPBEXHLevel3_Income statement" xfId="1466" xr:uid="{00000000-0005-0000-0000-000009130000}"/>
    <cellStyle name="SAPBEXHLevel3X" xfId="915" xr:uid="{00000000-0005-0000-0000-00000A130000}"/>
    <cellStyle name="SAPBEXHLevel3X 2" xfId="2186" xr:uid="{00000000-0005-0000-0000-00000B130000}"/>
    <cellStyle name="SAPBEXHLevel3X 2 2" xfId="3906" xr:uid="{00000000-0005-0000-0000-00000C130000}"/>
    <cellStyle name="SAPBEXHLevel3X 2 2 2" xfId="4918" xr:uid="{00000000-0005-0000-0000-00000D130000}"/>
    <cellStyle name="SAPBEXHLevel3X 2 3" xfId="3907" xr:uid="{00000000-0005-0000-0000-00000E130000}"/>
    <cellStyle name="SAPBEXHLevel3X 2 3 2" xfId="4919" xr:uid="{00000000-0005-0000-0000-00000F130000}"/>
    <cellStyle name="SAPBEXHLevel3X 2 4" xfId="3908" xr:uid="{00000000-0005-0000-0000-000010130000}"/>
    <cellStyle name="SAPBEXHLevel3X 2 4 2" xfId="4920" xr:uid="{00000000-0005-0000-0000-000011130000}"/>
    <cellStyle name="SAPBEXHLevel3X 2 5" xfId="3909" xr:uid="{00000000-0005-0000-0000-000012130000}"/>
    <cellStyle name="SAPBEXHLevel3X 2 6" xfId="3905" xr:uid="{00000000-0005-0000-0000-000013130000}"/>
    <cellStyle name="SAPBEXHLevel3X 3" xfId="3910" xr:uid="{00000000-0005-0000-0000-000014130000}"/>
    <cellStyle name="SAPBEXHLevel3X 3 2" xfId="4921" xr:uid="{00000000-0005-0000-0000-000015130000}"/>
    <cellStyle name="SAPBEXHLevel3X 4" xfId="3911" xr:uid="{00000000-0005-0000-0000-000016130000}"/>
    <cellStyle name="SAPBEXHLevel3X 4 2" xfId="4922" xr:uid="{00000000-0005-0000-0000-000017130000}"/>
    <cellStyle name="SAPBEXHLevel3X 5" xfId="3912" xr:uid="{00000000-0005-0000-0000-000018130000}"/>
    <cellStyle name="SAPBEXHLevel3X 5 2" xfId="4923" xr:uid="{00000000-0005-0000-0000-000019130000}"/>
    <cellStyle name="SAPBEXHLevel3X 6" xfId="3913" xr:uid="{00000000-0005-0000-0000-00001A130000}"/>
    <cellStyle name="SAPBEXHLevel3X 7" xfId="3904" xr:uid="{00000000-0005-0000-0000-00001B130000}"/>
    <cellStyle name="SAPBEXHLevel3X_Income statement" xfId="1467" xr:uid="{00000000-0005-0000-0000-00001C130000}"/>
    <cellStyle name="SAPBEXresData" xfId="916" xr:uid="{00000000-0005-0000-0000-00001D130000}"/>
    <cellStyle name="SAPBEXresData 2" xfId="3915" xr:uid="{00000000-0005-0000-0000-00001E130000}"/>
    <cellStyle name="SAPBEXresData 2 2" xfId="3916" xr:uid="{00000000-0005-0000-0000-00001F130000}"/>
    <cellStyle name="SAPBEXresData 2 2 2" xfId="4924" xr:uid="{00000000-0005-0000-0000-000020130000}"/>
    <cellStyle name="SAPBEXresData 2 3" xfId="3917" xr:uid="{00000000-0005-0000-0000-000021130000}"/>
    <cellStyle name="SAPBEXresData 2 3 2" xfId="4925" xr:uid="{00000000-0005-0000-0000-000022130000}"/>
    <cellStyle name="SAPBEXresData 2 4" xfId="3918" xr:uid="{00000000-0005-0000-0000-000023130000}"/>
    <cellStyle name="SAPBEXresData 2 4 2" xfId="4926" xr:uid="{00000000-0005-0000-0000-000024130000}"/>
    <cellStyle name="SAPBEXresData 2 5" xfId="3919" xr:uid="{00000000-0005-0000-0000-000025130000}"/>
    <cellStyle name="SAPBEXresData 3" xfId="3920" xr:uid="{00000000-0005-0000-0000-000026130000}"/>
    <cellStyle name="SAPBEXresData 3 2" xfId="4927" xr:uid="{00000000-0005-0000-0000-000027130000}"/>
    <cellStyle name="SAPBEXresData 4" xfId="3921" xr:uid="{00000000-0005-0000-0000-000028130000}"/>
    <cellStyle name="SAPBEXresData 4 2" xfId="4928" xr:uid="{00000000-0005-0000-0000-000029130000}"/>
    <cellStyle name="SAPBEXresData 5" xfId="3922" xr:uid="{00000000-0005-0000-0000-00002A130000}"/>
    <cellStyle name="SAPBEXresData 5 2" xfId="4929" xr:uid="{00000000-0005-0000-0000-00002B130000}"/>
    <cellStyle name="SAPBEXresData 6" xfId="3923" xr:uid="{00000000-0005-0000-0000-00002C130000}"/>
    <cellStyle name="SAPBEXresDataEmph" xfId="917" xr:uid="{00000000-0005-0000-0000-00002D130000}"/>
    <cellStyle name="SAPBEXresDataEmph 2" xfId="3924" xr:uid="{00000000-0005-0000-0000-00002E130000}"/>
    <cellStyle name="SAPBEXresDataEmph 2 2" xfId="3925" xr:uid="{00000000-0005-0000-0000-00002F130000}"/>
    <cellStyle name="SAPBEXresDataEmph 2 2 2" xfId="4930" xr:uid="{00000000-0005-0000-0000-000030130000}"/>
    <cellStyle name="SAPBEXresDataEmph 2 3" xfId="3926" xr:uid="{00000000-0005-0000-0000-000031130000}"/>
    <cellStyle name="SAPBEXresDataEmph 2 3 2" xfId="4931" xr:uid="{00000000-0005-0000-0000-000032130000}"/>
    <cellStyle name="SAPBEXresDataEmph 2 4" xfId="3927" xr:uid="{00000000-0005-0000-0000-000033130000}"/>
    <cellStyle name="SAPBEXresDataEmph 2 4 2" xfId="4932" xr:uid="{00000000-0005-0000-0000-000034130000}"/>
    <cellStyle name="SAPBEXresDataEmph 2 5" xfId="3928" xr:uid="{00000000-0005-0000-0000-000035130000}"/>
    <cellStyle name="SAPBEXresDataEmph 3" xfId="3929" xr:uid="{00000000-0005-0000-0000-000036130000}"/>
    <cellStyle name="SAPBEXresDataEmph 3 2" xfId="4933" xr:uid="{00000000-0005-0000-0000-000037130000}"/>
    <cellStyle name="SAPBEXresDataEmph 4" xfId="3930" xr:uid="{00000000-0005-0000-0000-000038130000}"/>
    <cellStyle name="SAPBEXresDataEmph 4 2" xfId="4934" xr:uid="{00000000-0005-0000-0000-000039130000}"/>
    <cellStyle name="SAPBEXresDataEmph 5" xfId="3931" xr:uid="{00000000-0005-0000-0000-00003A130000}"/>
    <cellStyle name="SAPBEXresDataEmph 5 2" xfId="4935" xr:uid="{00000000-0005-0000-0000-00003B130000}"/>
    <cellStyle name="SAPBEXresDataEmph 6" xfId="3932" xr:uid="{00000000-0005-0000-0000-00003C130000}"/>
    <cellStyle name="SAPBEXresExc1" xfId="918" xr:uid="{00000000-0005-0000-0000-00003D130000}"/>
    <cellStyle name="SAPBEXresExc1Emph" xfId="919" xr:uid="{00000000-0005-0000-0000-00003E130000}"/>
    <cellStyle name="SAPBEXresExc2" xfId="920" xr:uid="{00000000-0005-0000-0000-00003F130000}"/>
    <cellStyle name="SAPBEXresExc2Emph" xfId="921" xr:uid="{00000000-0005-0000-0000-000040130000}"/>
    <cellStyle name="SAPBEXresItem" xfId="922" xr:uid="{00000000-0005-0000-0000-000041130000}"/>
    <cellStyle name="SAPBEXresItem 2" xfId="3934" xr:uid="{00000000-0005-0000-0000-000042130000}"/>
    <cellStyle name="SAPBEXresItem 2 2" xfId="3935" xr:uid="{00000000-0005-0000-0000-000043130000}"/>
    <cellStyle name="SAPBEXresItem 2 2 2" xfId="4936" xr:uid="{00000000-0005-0000-0000-000044130000}"/>
    <cellStyle name="SAPBEXresItem 2 3" xfId="3936" xr:uid="{00000000-0005-0000-0000-000045130000}"/>
    <cellStyle name="SAPBEXresItem 2 3 2" xfId="4937" xr:uid="{00000000-0005-0000-0000-000046130000}"/>
    <cellStyle name="SAPBEXresItem 2 4" xfId="3937" xr:uid="{00000000-0005-0000-0000-000047130000}"/>
    <cellStyle name="SAPBEXresItem 2 4 2" xfId="4938" xr:uid="{00000000-0005-0000-0000-000048130000}"/>
    <cellStyle name="SAPBEXresItem 2 5" xfId="3938" xr:uid="{00000000-0005-0000-0000-000049130000}"/>
    <cellStyle name="SAPBEXresItem 3" xfId="3939" xr:uid="{00000000-0005-0000-0000-00004A130000}"/>
    <cellStyle name="SAPBEXresItem 3 2" xfId="4939" xr:uid="{00000000-0005-0000-0000-00004B130000}"/>
    <cellStyle name="SAPBEXresItem 4" xfId="3940" xr:uid="{00000000-0005-0000-0000-00004C130000}"/>
    <cellStyle name="SAPBEXresItem 4 2" xfId="4940" xr:uid="{00000000-0005-0000-0000-00004D130000}"/>
    <cellStyle name="SAPBEXresItem 5" xfId="3941" xr:uid="{00000000-0005-0000-0000-00004E130000}"/>
    <cellStyle name="SAPBEXresItem 5 2" xfId="4941" xr:uid="{00000000-0005-0000-0000-00004F130000}"/>
    <cellStyle name="SAPBEXresItem 6" xfId="3942" xr:uid="{00000000-0005-0000-0000-000050130000}"/>
    <cellStyle name="SAPBEXresItemX" xfId="923" xr:uid="{00000000-0005-0000-0000-000051130000}"/>
    <cellStyle name="SAPBEXresItemX 2" xfId="2187" xr:uid="{00000000-0005-0000-0000-000052130000}"/>
    <cellStyle name="SAPBEXresItemX 2 2" xfId="3945" xr:uid="{00000000-0005-0000-0000-000053130000}"/>
    <cellStyle name="SAPBEXresItemX 2 2 2" xfId="4942" xr:uid="{00000000-0005-0000-0000-000054130000}"/>
    <cellStyle name="SAPBEXresItemX 2 3" xfId="3946" xr:uid="{00000000-0005-0000-0000-000055130000}"/>
    <cellStyle name="SAPBEXresItemX 2 3 2" xfId="4943" xr:uid="{00000000-0005-0000-0000-000056130000}"/>
    <cellStyle name="SAPBEXresItemX 2 4" xfId="3947" xr:uid="{00000000-0005-0000-0000-000057130000}"/>
    <cellStyle name="SAPBEXresItemX 2 4 2" xfId="4944" xr:uid="{00000000-0005-0000-0000-000058130000}"/>
    <cellStyle name="SAPBEXresItemX 2 5" xfId="3948" xr:uid="{00000000-0005-0000-0000-000059130000}"/>
    <cellStyle name="SAPBEXresItemX 2 6" xfId="3944" xr:uid="{00000000-0005-0000-0000-00005A130000}"/>
    <cellStyle name="SAPBEXresItemX 3" xfId="3949" xr:uid="{00000000-0005-0000-0000-00005B130000}"/>
    <cellStyle name="SAPBEXresItemX 3 2" xfId="4945" xr:uid="{00000000-0005-0000-0000-00005C130000}"/>
    <cellStyle name="SAPBEXresItemX 4" xfId="3950" xr:uid="{00000000-0005-0000-0000-00005D130000}"/>
    <cellStyle name="SAPBEXresItemX 4 2" xfId="4946" xr:uid="{00000000-0005-0000-0000-00005E130000}"/>
    <cellStyle name="SAPBEXresItemX 5" xfId="3951" xr:uid="{00000000-0005-0000-0000-00005F130000}"/>
    <cellStyle name="SAPBEXresItemX 5 2" xfId="4947" xr:uid="{00000000-0005-0000-0000-000060130000}"/>
    <cellStyle name="SAPBEXresItemX 6" xfId="3952" xr:uid="{00000000-0005-0000-0000-000061130000}"/>
    <cellStyle name="SAPBEXresItemX 7" xfId="3943" xr:uid="{00000000-0005-0000-0000-000062130000}"/>
    <cellStyle name="SAPBEXresItemX_Income statement" xfId="1468" xr:uid="{00000000-0005-0000-0000-000063130000}"/>
    <cellStyle name="SAPBEXstdData" xfId="924" xr:uid="{00000000-0005-0000-0000-000064130000}"/>
    <cellStyle name="SAPBEXstdData 2" xfId="3953" xr:uid="{00000000-0005-0000-0000-000065130000}"/>
    <cellStyle name="SAPBEXstdData 2 2" xfId="3954" xr:uid="{00000000-0005-0000-0000-000066130000}"/>
    <cellStyle name="SAPBEXstdData 2 2 2" xfId="4948" xr:uid="{00000000-0005-0000-0000-000067130000}"/>
    <cellStyle name="SAPBEXstdData 2 3" xfId="3955" xr:uid="{00000000-0005-0000-0000-000068130000}"/>
    <cellStyle name="SAPBEXstdData 2 3 2" xfId="4949" xr:uid="{00000000-0005-0000-0000-000069130000}"/>
    <cellStyle name="SAPBEXstdData 2 4" xfId="3956" xr:uid="{00000000-0005-0000-0000-00006A130000}"/>
    <cellStyle name="SAPBEXstdData 2 4 2" xfId="4950" xr:uid="{00000000-0005-0000-0000-00006B130000}"/>
    <cellStyle name="SAPBEXstdData 2 5" xfId="3957" xr:uid="{00000000-0005-0000-0000-00006C130000}"/>
    <cellStyle name="SAPBEXstdData 3" xfId="3958" xr:uid="{00000000-0005-0000-0000-00006D130000}"/>
    <cellStyle name="SAPBEXstdData 3 2" xfId="4951" xr:uid="{00000000-0005-0000-0000-00006E130000}"/>
    <cellStyle name="SAPBEXstdData 4" xfId="3959" xr:uid="{00000000-0005-0000-0000-00006F130000}"/>
    <cellStyle name="SAPBEXstdData 4 2" xfId="4952" xr:uid="{00000000-0005-0000-0000-000070130000}"/>
    <cellStyle name="SAPBEXstdData 5" xfId="3960" xr:uid="{00000000-0005-0000-0000-000071130000}"/>
    <cellStyle name="SAPBEXstdData 5 2" xfId="4953" xr:uid="{00000000-0005-0000-0000-000072130000}"/>
    <cellStyle name="SAPBEXstdData 6" xfId="3961" xr:uid="{00000000-0005-0000-0000-000073130000}"/>
    <cellStyle name="SAPBEXstdDataEmph" xfId="925" xr:uid="{00000000-0005-0000-0000-000074130000}"/>
    <cellStyle name="SAPBEXstdDataEmph 2" xfId="3962" xr:uid="{00000000-0005-0000-0000-000075130000}"/>
    <cellStyle name="SAPBEXstdDataEmph 2 2" xfId="3963" xr:uid="{00000000-0005-0000-0000-000076130000}"/>
    <cellStyle name="SAPBEXstdDataEmph 2 2 2" xfId="4954" xr:uid="{00000000-0005-0000-0000-000077130000}"/>
    <cellStyle name="SAPBEXstdDataEmph 2 3" xfId="3964" xr:uid="{00000000-0005-0000-0000-000078130000}"/>
    <cellStyle name="SAPBEXstdDataEmph 2 3 2" xfId="4955" xr:uid="{00000000-0005-0000-0000-000079130000}"/>
    <cellStyle name="SAPBEXstdDataEmph 2 4" xfId="3965" xr:uid="{00000000-0005-0000-0000-00007A130000}"/>
    <cellStyle name="SAPBEXstdDataEmph 2 4 2" xfId="4956" xr:uid="{00000000-0005-0000-0000-00007B130000}"/>
    <cellStyle name="SAPBEXstdDataEmph 2 5" xfId="3966" xr:uid="{00000000-0005-0000-0000-00007C130000}"/>
    <cellStyle name="SAPBEXstdDataEmph 3" xfId="3967" xr:uid="{00000000-0005-0000-0000-00007D130000}"/>
    <cellStyle name="SAPBEXstdDataEmph 3 2" xfId="4957" xr:uid="{00000000-0005-0000-0000-00007E130000}"/>
    <cellStyle name="SAPBEXstdDataEmph 4" xfId="3968" xr:uid="{00000000-0005-0000-0000-00007F130000}"/>
    <cellStyle name="SAPBEXstdDataEmph 4 2" xfId="4958" xr:uid="{00000000-0005-0000-0000-000080130000}"/>
    <cellStyle name="SAPBEXstdDataEmph 5" xfId="3969" xr:uid="{00000000-0005-0000-0000-000081130000}"/>
    <cellStyle name="SAPBEXstdDataEmph 5 2" xfId="4959" xr:uid="{00000000-0005-0000-0000-000082130000}"/>
    <cellStyle name="SAPBEXstdDataEmph 6" xfId="3970" xr:uid="{00000000-0005-0000-0000-000083130000}"/>
    <cellStyle name="SAPBEXstdExc1" xfId="926" xr:uid="{00000000-0005-0000-0000-000084130000}"/>
    <cellStyle name="SAPBEXstdExc1Emph" xfId="927" xr:uid="{00000000-0005-0000-0000-000085130000}"/>
    <cellStyle name="SAPBEXstdExc2" xfId="928" xr:uid="{00000000-0005-0000-0000-000086130000}"/>
    <cellStyle name="SAPBEXstdExc2Emph" xfId="929" xr:uid="{00000000-0005-0000-0000-000087130000}"/>
    <cellStyle name="SAPBEXstdItem" xfId="930" xr:uid="{00000000-0005-0000-0000-000088130000}"/>
    <cellStyle name="SAPBEXstdItem 2" xfId="3971" xr:uid="{00000000-0005-0000-0000-000089130000}"/>
    <cellStyle name="SAPBEXstdItem 2 2" xfId="3972" xr:uid="{00000000-0005-0000-0000-00008A130000}"/>
    <cellStyle name="SAPBEXstdItem 2 2 2" xfId="4960" xr:uid="{00000000-0005-0000-0000-00008B130000}"/>
    <cellStyle name="SAPBEXstdItem 2 3" xfId="3973" xr:uid="{00000000-0005-0000-0000-00008C130000}"/>
    <cellStyle name="SAPBEXstdItem 2 3 2" xfId="4961" xr:uid="{00000000-0005-0000-0000-00008D130000}"/>
    <cellStyle name="SAPBEXstdItem 2 4" xfId="3974" xr:uid="{00000000-0005-0000-0000-00008E130000}"/>
    <cellStyle name="SAPBEXstdItem 2 4 2" xfId="4962" xr:uid="{00000000-0005-0000-0000-00008F130000}"/>
    <cellStyle name="SAPBEXstdItem 2 5" xfId="3975" xr:uid="{00000000-0005-0000-0000-000090130000}"/>
    <cellStyle name="SAPBEXstdItem 3" xfId="3976" xr:uid="{00000000-0005-0000-0000-000091130000}"/>
    <cellStyle name="SAPBEXstdItem 3 2" xfId="4963" xr:uid="{00000000-0005-0000-0000-000092130000}"/>
    <cellStyle name="SAPBEXstdItem 4" xfId="3977" xr:uid="{00000000-0005-0000-0000-000093130000}"/>
    <cellStyle name="SAPBEXstdItem 4 2" xfId="4964" xr:uid="{00000000-0005-0000-0000-000094130000}"/>
    <cellStyle name="SAPBEXstdItem 5" xfId="3978" xr:uid="{00000000-0005-0000-0000-000095130000}"/>
    <cellStyle name="SAPBEXstdItem 5 2" xfId="4965" xr:uid="{00000000-0005-0000-0000-000096130000}"/>
    <cellStyle name="SAPBEXstdItem 6" xfId="3979" xr:uid="{00000000-0005-0000-0000-000097130000}"/>
    <cellStyle name="SAPBEXstdItemX" xfId="931" xr:uid="{00000000-0005-0000-0000-000098130000}"/>
    <cellStyle name="SAPBEXstdItemX 2" xfId="2189" xr:uid="{00000000-0005-0000-0000-000099130000}"/>
    <cellStyle name="SAPBEXstdItemX 2 2" xfId="3982" xr:uid="{00000000-0005-0000-0000-00009A130000}"/>
    <cellStyle name="SAPBEXstdItemX 2 2 2" xfId="4966" xr:uid="{00000000-0005-0000-0000-00009B130000}"/>
    <cellStyle name="SAPBEXstdItemX 2 3" xfId="3983" xr:uid="{00000000-0005-0000-0000-00009C130000}"/>
    <cellStyle name="SAPBEXstdItemX 2 3 2" xfId="4967" xr:uid="{00000000-0005-0000-0000-00009D130000}"/>
    <cellStyle name="SAPBEXstdItemX 2 4" xfId="3984" xr:uid="{00000000-0005-0000-0000-00009E130000}"/>
    <cellStyle name="SAPBEXstdItemX 2 4 2" xfId="4968" xr:uid="{00000000-0005-0000-0000-00009F130000}"/>
    <cellStyle name="SAPBEXstdItemX 2 5" xfId="3985" xr:uid="{00000000-0005-0000-0000-0000A0130000}"/>
    <cellStyle name="SAPBEXstdItemX 2 6" xfId="3981" xr:uid="{00000000-0005-0000-0000-0000A1130000}"/>
    <cellStyle name="SAPBEXstdItemX 3" xfId="3986" xr:uid="{00000000-0005-0000-0000-0000A2130000}"/>
    <cellStyle name="SAPBEXstdItemX 3 2" xfId="4969" xr:uid="{00000000-0005-0000-0000-0000A3130000}"/>
    <cellStyle name="SAPBEXstdItemX 4" xfId="3987" xr:uid="{00000000-0005-0000-0000-0000A4130000}"/>
    <cellStyle name="SAPBEXstdItemX 4 2" xfId="4970" xr:uid="{00000000-0005-0000-0000-0000A5130000}"/>
    <cellStyle name="SAPBEXstdItemX 5" xfId="3988" xr:uid="{00000000-0005-0000-0000-0000A6130000}"/>
    <cellStyle name="SAPBEXstdItemX 5 2" xfId="4971" xr:uid="{00000000-0005-0000-0000-0000A7130000}"/>
    <cellStyle name="SAPBEXstdItemX 6" xfId="3989" xr:uid="{00000000-0005-0000-0000-0000A8130000}"/>
    <cellStyle name="SAPBEXstdItemX 7" xfId="3980" xr:uid="{00000000-0005-0000-0000-0000A9130000}"/>
    <cellStyle name="SAPBEXstdItemX_Income statement" xfId="1469" xr:uid="{00000000-0005-0000-0000-0000AA130000}"/>
    <cellStyle name="SAPBEXsubData" xfId="932" xr:uid="{00000000-0005-0000-0000-0000AB130000}"/>
    <cellStyle name="SAPBEXsubData 10" xfId="6212" xr:uid="{00000000-0005-0000-0000-0000AC130000}"/>
    <cellStyle name="SAPBEXsubData 2" xfId="2190" xr:uid="{00000000-0005-0000-0000-0000AD130000}"/>
    <cellStyle name="SAPBEXsubData 2 10" xfId="5963" xr:uid="{00000000-0005-0000-0000-0000AE130000}"/>
    <cellStyle name="SAPBEXsubData 2 11" xfId="6223" xr:uid="{00000000-0005-0000-0000-0000AF130000}"/>
    <cellStyle name="SAPBEXsubData 2 2" xfId="2357" xr:uid="{00000000-0005-0000-0000-0000B0130000}"/>
    <cellStyle name="SAPBEXsubData 2 2 10" xfId="6248" xr:uid="{00000000-0005-0000-0000-0000B1130000}"/>
    <cellStyle name="SAPBEXsubData 2 2 2" xfId="2381" xr:uid="{00000000-0005-0000-0000-0000B2130000}"/>
    <cellStyle name="SAPBEXsubData 2 2 2 2" xfId="2416" xr:uid="{00000000-0005-0000-0000-0000B3130000}"/>
    <cellStyle name="SAPBEXsubData 2 2 2 2 2" xfId="5856" xr:uid="{00000000-0005-0000-0000-0000B4130000}"/>
    <cellStyle name="SAPBEXsubData 2 2 2 2 3" xfId="5915" xr:uid="{00000000-0005-0000-0000-0000B5130000}"/>
    <cellStyle name="SAPBEXsubData 2 2 2 2 4" xfId="6130" xr:uid="{00000000-0005-0000-0000-0000B6130000}"/>
    <cellStyle name="SAPBEXsubData 2 2 2 2 5" xfId="5936" xr:uid="{00000000-0005-0000-0000-0000B7130000}"/>
    <cellStyle name="SAPBEXsubData 2 2 2 2 6" xfId="5882" xr:uid="{00000000-0005-0000-0000-0000B8130000}"/>
    <cellStyle name="SAPBEXsubData 2 2 2 2 7" xfId="5976" xr:uid="{00000000-0005-0000-0000-0000B9130000}"/>
    <cellStyle name="SAPBEXsubData 2 2 2 2 8" xfId="6301" xr:uid="{00000000-0005-0000-0000-0000BA130000}"/>
    <cellStyle name="SAPBEXsubData 2 2 2 3" xfId="5821" xr:uid="{00000000-0005-0000-0000-0000BB130000}"/>
    <cellStyle name="SAPBEXsubData 2 2 2 4" xfId="5603" xr:uid="{00000000-0005-0000-0000-0000BC130000}"/>
    <cellStyle name="SAPBEXsubData 2 2 2 5" xfId="6150" xr:uid="{00000000-0005-0000-0000-0000BD130000}"/>
    <cellStyle name="SAPBEXsubData 2 2 2 6" xfId="6169" xr:uid="{00000000-0005-0000-0000-0000BE130000}"/>
    <cellStyle name="SAPBEXsubData 2 2 2 7" xfId="6185" xr:uid="{00000000-0005-0000-0000-0000BF130000}"/>
    <cellStyle name="SAPBEXsubData 2 2 2 8" xfId="6201" xr:uid="{00000000-0005-0000-0000-0000C0130000}"/>
    <cellStyle name="SAPBEXsubData 2 2 2 9" xfId="6266" xr:uid="{00000000-0005-0000-0000-0000C1130000}"/>
    <cellStyle name="SAPBEXsubData 2 2 3" xfId="2398" xr:uid="{00000000-0005-0000-0000-0000C2130000}"/>
    <cellStyle name="SAPBEXsubData 2 2 3 2" xfId="5838" xr:uid="{00000000-0005-0000-0000-0000C3130000}"/>
    <cellStyle name="SAPBEXsubData 2 2 3 3" xfId="5720" xr:uid="{00000000-0005-0000-0000-0000C4130000}"/>
    <cellStyle name="SAPBEXsubData 2 2 3 4" xfId="5777" xr:uid="{00000000-0005-0000-0000-0000C5130000}"/>
    <cellStyle name="SAPBEXsubData 2 2 3 5" xfId="6027" xr:uid="{00000000-0005-0000-0000-0000C6130000}"/>
    <cellStyle name="SAPBEXsubData 2 2 3 6" xfId="5739" xr:uid="{00000000-0005-0000-0000-0000C7130000}"/>
    <cellStyle name="SAPBEXsubData 2 2 3 7" xfId="6072" xr:uid="{00000000-0005-0000-0000-0000C8130000}"/>
    <cellStyle name="SAPBEXsubData 2 2 3 8" xfId="6283" xr:uid="{00000000-0005-0000-0000-0000C9130000}"/>
    <cellStyle name="SAPBEXsubData 2 2 4" xfId="5803" xr:uid="{00000000-0005-0000-0000-0000CA130000}"/>
    <cellStyle name="SAPBEXsubData 2 2 5" xfId="5501" xr:uid="{00000000-0005-0000-0000-0000CB130000}"/>
    <cellStyle name="SAPBEXsubData 2 2 6" xfId="6004" xr:uid="{00000000-0005-0000-0000-0000CC130000}"/>
    <cellStyle name="SAPBEXsubData 2 2 7" xfId="5726" xr:uid="{00000000-0005-0000-0000-0000CD130000}"/>
    <cellStyle name="SAPBEXsubData 2 2 8" xfId="6003" xr:uid="{00000000-0005-0000-0000-0000CE130000}"/>
    <cellStyle name="SAPBEXsubData 2 2 9" xfId="5881" xr:uid="{00000000-0005-0000-0000-0000CF130000}"/>
    <cellStyle name="SAPBEXsubData 2 3" xfId="2371" xr:uid="{00000000-0005-0000-0000-0000D0130000}"/>
    <cellStyle name="SAPBEXsubData 2 3 2" xfId="2406" xr:uid="{00000000-0005-0000-0000-0000D1130000}"/>
    <cellStyle name="SAPBEXsubData 2 3 2 2" xfId="5846" xr:uid="{00000000-0005-0000-0000-0000D2130000}"/>
    <cellStyle name="SAPBEXsubData 2 3 2 3" xfId="5710" xr:uid="{00000000-0005-0000-0000-0000D3130000}"/>
    <cellStyle name="SAPBEXsubData 2 3 2 4" xfId="6086" xr:uid="{00000000-0005-0000-0000-0000D4130000}"/>
    <cellStyle name="SAPBEXsubData 2 3 2 5" xfId="6026" xr:uid="{00000000-0005-0000-0000-0000D5130000}"/>
    <cellStyle name="SAPBEXsubData 2 3 2 6" xfId="5942" xr:uid="{00000000-0005-0000-0000-0000D6130000}"/>
    <cellStyle name="SAPBEXsubData 2 3 2 7" xfId="5912" xr:uid="{00000000-0005-0000-0000-0000D7130000}"/>
    <cellStyle name="SAPBEXsubData 2 3 2 8" xfId="6291" xr:uid="{00000000-0005-0000-0000-0000D8130000}"/>
    <cellStyle name="SAPBEXsubData 2 3 3" xfId="5811" xr:uid="{00000000-0005-0000-0000-0000D9130000}"/>
    <cellStyle name="SAPBEXsubData 2 3 4" xfId="5480" xr:uid="{00000000-0005-0000-0000-0000DA130000}"/>
    <cellStyle name="SAPBEXsubData 2 3 5" xfId="6062" xr:uid="{00000000-0005-0000-0000-0000DB130000}"/>
    <cellStyle name="SAPBEXsubData 2 3 6" xfId="5969" xr:uid="{00000000-0005-0000-0000-0000DC130000}"/>
    <cellStyle name="SAPBEXsubData 2 3 7" xfId="5574" xr:uid="{00000000-0005-0000-0000-0000DD130000}"/>
    <cellStyle name="SAPBEXsubData 2 3 8" xfId="6058" xr:uid="{00000000-0005-0000-0000-0000DE130000}"/>
    <cellStyle name="SAPBEXsubData 2 3 9" xfId="6256" xr:uid="{00000000-0005-0000-0000-0000DF130000}"/>
    <cellStyle name="SAPBEXsubData 2 4" xfId="2304" xr:uid="{00000000-0005-0000-0000-0000E0130000}"/>
    <cellStyle name="SAPBEXsubData 2 4 2" xfId="5784" xr:uid="{00000000-0005-0000-0000-0000E1130000}"/>
    <cellStyle name="SAPBEXsubData 2 4 3" xfId="5695" xr:uid="{00000000-0005-0000-0000-0000E2130000}"/>
    <cellStyle name="SAPBEXsubData 2 4 4" xfId="5460" xr:uid="{00000000-0005-0000-0000-0000E3130000}"/>
    <cellStyle name="SAPBEXsubData 2 4 5" xfId="6077" xr:uid="{00000000-0005-0000-0000-0000E4130000}"/>
    <cellStyle name="SAPBEXsubData 2 4 6" xfId="5885" xr:uid="{00000000-0005-0000-0000-0000E5130000}"/>
    <cellStyle name="SAPBEXsubData 2 4 7" xfId="5716" xr:uid="{00000000-0005-0000-0000-0000E6130000}"/>
    <cellStyle name="SAPBEXsubData 2 4 8" xfId="6232" xr:uid="{00000000-0005-0000-0000-0000E7130000}"/>
    <cellStyle name="SAPBEXsubData 2 5" xfId="5768" xr:uid="{00000000-0005-0000-0000-0000E8130000}"/>
    <cellStyle name="SAPBEXsubData 2 6" xfId="6110" xr:uid="{00000000-0005-0000-0000-0000E9130000}"/>
    <cellStyle name="SAPBEXsubData 2 7" xfId="5908" xr:uid="{00000000-0005-0000-0000-0000EA130000}"/>
    <cellStyle name="SAPBEXsubData 2 8" xfId="5974" xr:uid="{00000000-0005-0000-0000-0000EB130000}"/>
    <cellStyle name="SAPBEXsubData 2 9" xfId="5679" xr:uid="{00000000-0005-0000-0000-0000EC130000}"/>
    <cellStyle name="SAPBEXsubData 3" xfId="2093" xr:uid="{00000000-0005-0000-0000-0000ED130000}"/>
    <cellStyle name="SAPBEXsubData 3 2" xfId="2303" xr:uid="{00000000-0005-0000-0000-0000EE130000}"/>
    <cellStyle name="SAPBEXsubData 3 2 2" xfId="5783" xr:uid="{00000000-0005-0000-0000-0000EF130000}"/>
    <cellStyle name="SAPBEXsubData 3 2 3" xfId="5713" xr:uid="{00000000-0005-0000-0000-0000F0130000}"/>
    <cellStyle name="SAPBEXsubData 3 2 4" xfId="5683" xr:uid="{00000000-0005-0000-0000-0000F1130000}"/>
    <cellStyle name="SAPBEXsubData 3 2 5" xfId="5585" xr:uid="{00000000-0005-0000-0000-0000F2130000}"/>
    <cellStyle name="SAPBEXsubData 3 2 6" xfId="5972" xr:uid="{00000000-0005-0000-0000-0000F3130000}"/>
    <cellStyle name="SAPBEXsubData 3 2 7" xfId="5586" xr:uid="{00000000-0005-0000-0000-0000F4130000}"/>
    <cellStyle name="SAPBEXsubData 3 2 8" xfId="6231" xr:uid="{00000000-0005-0000-0000-0000F5130000}"/>
    <cellStyle name="SAPBEXsubData 3 3" xfId="5750" xr:uid="{00000000-0005-0000-0000-0000F6130000}"/>
    <cellStyle name="SAPBEXsubData 3 4" xfId="5929" xr:uid="{00000000-0005-0000-0000-0000F7130000}"/>
    <cellStyle name="SAPBEXsubData 3 5" xfId="6008" xr:uid="{00000000-0005-0000-0000-0000F8130000}"/>
    <cellStyle name="SAPBEXsubData 3 6" xfId="6029" xr:uid="{00000000-0005-0000-0000-0000F9130000}"/>
    <cellStyle name="SAPBEXsubData 3 7" xfId="6156" xr:uid="{00000000-0005-0000-0000-0000FA130000}"/>
    <cellStyle name="SAPBEXsubData 3 8" xfId="5693" xr:uid="{00000000-0005-0000-0000-0000FB130000}"/>
    <cellStyle name="SAPBEXsubData 3 9" xfId="6219" xr:uid="{00000000-0005-0000-0000-0000FC130000}"/>
    <cellStyle name="SAPBEXsubData 4" xfId="5614" xr:uid="{00000000-0005-0000-0000-0000FD130000}"/>
    <cellStyle name="SAPBEXsubData 5" xfId="6074" xr:uid="{00000000-0005-0000-0000-0000FE130000}"/>
    <cellStyle name="SAPBEXsubData 6" xfId="6060" xr:uid="{00000000-0005-0000-0000-0000FF130000}"/>
    <cellStyle name="SAPBEXsubData 7" xfId="5970" xr:uid="{00000000-0005-0000-0000-000000140000}"/>
    <cellStyle name="SAPBEXsubData 8" xfId="5866" xr:uid="{00000000-0005-0000-0000-000001140000}"/>
    <cellStyle name="SAPBEXsubData 9" xfId="5673" xr:uid="{00000000-0005-0000-0000-000002140000}"/>
    <cellStyle name="SAPBEXsubData_Income statement" xfId="1470" xr:uid="{00000000-0005-0000-0000-000003140000}"/>
    <cellStyle name="SAPBEXsubDataEmph" xfId="933" xr:uid="{00000000-0005-0000-0000-000004140000}"/>
    <cellStyle name="SAPBEXsubDataEmph 10" xfId="6213" xr:uid="{00000000-0005-0000-0000-000005140000}"/>
    <cellStyle name="SAPBEXsubDataEmph 2" xfId="2191" xr:uid="{00000000-0005-0000-0000-000006140000}"/>
    <cellStyle name="SAPBEXsubDataEmph 2 10" xfId="5975" xr:uid="{00000000-0005-0000-0000-000007140000}"/>
    <cellStyle name="SAPBEXsubDataEmph 2 11" xfId="6224" xr:uid="{00000000-0005-0000-0000-000008140000}"/>
    <cellStyle name="SAPBEXsubDataEmph 2 2" xfId="2358" xr:uid="{00000000-0005-0000-0000-000009140000}"/>
    <cellStyle name="SAPBEXsubDataEmph 2 2 10" xfId="6249" xr:uid="{00000000-0005-0000-0000-00000A140000}"/>
    <cellStyle name="SAPBEXsubDataEmph 2 2 2" xfId="2382" xr:uid="{00000000-0005-0000-0000-00000B140000}"/>
    <cellStyle name="SAPBEXsubDataEmph 2 2 2 2" xfId="2417" xr:uid="{00000000-0005-0000-0000-00000C140000}"/>
    <cellStyle name="SAPBEXsubDataEmph 2 2 2 2 2" xfId="5857" xr:uid="{00000000-0005-0000-0000-00000D140000}"/>
    <cellStyle name="SAPBEXsubDataEmph 2 2 2 2 3" xfId="5752" xr:uid="{00000000-0005-0000-0000-00000E140000}"/>
    <cellStyle name="SAPBEXsubDataEmph 2 2 2 2 4" xfId="6135" xr:uid="{00000000-0005-0000-0000-00000F140000}"/>
    <cellStyle name="SAPBEXsubDataEmph 2 2 2 2 5" xfId="5958" xr:uid="{00000000-0005-0000-0000-000010140000}"/>
    <cellStyle name="SAPBEXsubDataEmph 2 2 2 2 6" xfId="6033" xr:uid="{00000000-0005-0000-0000-000011140000}"/>
    <cellStyle name="SAPBEXsubDataEmph 2 2 2 2 7" xfId="6053" xr:uid="{00000000-0005-0000-0000-000012140000}"/>
    <cellStyle name="SAPBEXsubDataEmph 2 2 2 2 8" xfId="6302" xr:uid="{00000000-0005-0000-0000-000013140000}"/>
    <cellStyle name="SAPBEXsubDataEmph 2 2 2 3" xfId="5822" xr:uid="{00000000-0005-0000-0000-000014140000}"/>
    <cellStyle name="SAPBEXsubDataEmph 2 2 2 4" xfId="5688" xr:uid="{00000000-0005-0000-0000-000015140000}"/>
    <cellStyle name="SAPBEXsubDataEmph 2 2 2 5" xfId="5743" xr:uid="{00000000-0005-0000-0000-000016140000}"/>
    <cellStyle name="SAPBEXsubDataEmph 2 2 2 6" xfId="5746" xr:uid="{00000000-0005-0000-0000-000017140000}"/>
    <cellStyle name="SAPBEXsubDataEmph 2 2 2 7" xfId="5609" xr:uid="{00000000-0005-0000-0000-000018140000}"/>
    <cellStyle name="SAPBEXsubDataEmph 2 2 2 8" xfId="6089" xr:uid="{00000000-0005-0000-0000-000019140000}"/>
    <cellStyle name="SAPBEXsubDataEmph 2 2 2 9" xfId="6267" xr:uid="{00000000-0005-0000-0000-00001A140000}"/>
    <cellStyle name="SAPBEXsubDataEmph 2 2 3" xfId="2399" xr:uid="{00000000-0005-0000-0000-00001B140000}"/>
    <cellStyle name="SAPBEXsubDataEmph 2 2 3 2" xfId="5839" xr:uid="{00000000-0005-0000-0000-00001C140000}"/>
    <cellStyle name="SAPBEXsubDataEmph 2 2 3 3" xfId="5498" xr:uid="{00000000-0005-0000-0000-00001D140000}"/>
    <cellStyle name="SAPBEXsubDataEmph 2 2 3 4" xfId="5511" xr:uid="{00000000-0005-0000-0000-00001E140000}"/>
    <cellStyle name="SAPBEXsubDataEmph 2 2 3 5" xfId="5902" xr:uid="{00000000-0005-0000-0000-00001F140000}"/>
    <cellStyle name="SAPBEXsubDataEmph 2 2 3 6" xfId="5462" xr:uid="{00000000-0005-0000-0000-000020140000}"/>
    <cellStyle name="SAPBEXsubDataEmph 2 2 3 7" xfId="5674" xr:uid="{00000000-0005-0000-0000-000021140000}"/>
    <cellStyle name="SAPBEXsubDataEmph 2 2 3 8" xfId="6284" xr:uid="{00000000-0005-0000-0000-000022140000}"/>
    <cellStyle name="SAPBEXsubDataEmph 2 2 4" xfId="5804" xr:uid="{00000000-0005-0000-0000-000023140000}"/>
    <cellStyle name="SAPBEXsubDataEmph 2 2 5" xfId="5690" xr:uid="{00000000-0005-0000-0000-000024140000}"/>
    <cellStyle name="SAPBEXsubDataEmph 2 2 6" xfId="5649" xr:uid="{00000000-0005-0000-0000-000025140000}"/>
    <cellStyle name="SAPBEXsubDataEmph 2 2 7" xfId="6070" xr:uid="{00000000-0005-0000-0000-000026140000}"/>
    <cellStyle name="SAPBEXsubDataEmph 2 2 8" xfId="5967" xr:uid="{00000000-0005-0000-0000-000027140000}"/>
    <cellStyle name="SAPBEXsubDataEmph 2 2 9" xfId="5513" xr:uid="{00000000-0005-0000-0000-000028140000}"/>
    <cellStyle name="SAPBEXsubDataEmph 2 3" xfId="2372" xr:uid="{00000000-0005-0000-0000-000029140000}"/>
    <cellStyle name="SAPBEXsubDataEmph 2 3 2" xfId="2407" xr:uid="{00000000-0005-0000-0000-00002A140000}"/>
    <cellStyle name="SAPBEXsubDataEmph 2 3 2 2" xfId="5847" xr:uid="{00000000-0005-0000-0000-00002B140000}"/>
    <cellStyle name="SAPBEXsubDataEmph 2 3 2 3" xfId="5478" xr:uid="{00000000-0005-0000-0000-00002C140000}"/>
    <cellStyle name="SAPBEXsubDataEmph 2 3 2 4" xfId="6122" xr:uid="{00000000-0005-0000-0000-00002D140000}"/>
    <cellStyle name="SAPBEXsubDataEmph 2 3 2 5" xfId="5643" xr:uid="{00000000-0005-0000-0000-00002E140000}"/>
    <cellStyle name="SAPBEXsubDataEmph 2 3 2 6" xfId="5791" xr:uid="{00000000-0005-0000-0000-00002F140000}"/>
    <cellStyle name="SAPBEXsubDataEmph 2 3 2 7" xfId="5780" xr:uid="{00000000-0005-0000-0000-000030140000}"/>
    <cellStyle name="SAPBEXsubDataEmph 2 3 2 8" xfId="6292" xr:uid="{00000000-0005-0000-0000-000031140000}"/>
    <cellStyle name="SAPBEXsubDataEmph 2 3 3" xfId="5812" xr:uid="{00000000-0005-0000-0000-000032140000}"/>
    <cellStyle name="SAPBEXsubDataEmph 2 3 4" xfId="5467" xr:uid="{00000000-0005-0000-0000-000033140000}"/>
    <cellStyle name="SAPBEXsubDataEmph 2 3 5" xfId="5759" xr:uid="{00000000-0005-0000-0000-000034140000}"/>
    <cellStyle name="SAPBEXsubDataEmph 2 3 6" xfId="6046" xr:uid="{00000000-0005-0000-0000-000035140000}"/>
    <cellStyle name="SAPBEXsubDataEmph 2 3 7" xfId="6079" xr:uid="{00000000-0005-0000-0000-000036140000}"/>
    <cellStyle name="SAPBEXsubDataEmph 2 3 8" xfId="5927" xr:uid="{00000000-0005-0000-0000-000037140000}"/>
    <cellStyle name="SAPBEXsubDataEmph 2 3 9" xfId="6257" xr:uid="{00000000-0005-0000-0000-000038140000}"/>
    <cellStyle name="SAPBEXsubDataEmph 2 4" xfId="2323" xr:uid="{00000000-0005-0000-0000-000039140000}"/>
    <cellStyle name="SAPBEXsubDataEmph 2 4 2" xfId="5789" xr:uid="{00000000-0005-0000-0000-00003A140000}"/>
    <cellStyle name="SAPBEXsubDataEmph 2 4 3" xfId="5483" xr:uid="{00000000-0005-0000-0000-00003B140000}"/>
    <cellStyle name="SAPBEXsubDataEmph 2 4 4" xfId="5761" xr:uid="{00000000-0005-0000-0000-00003C140000}"/>
    <cellStyle name="SAPBEXsubDataEmph 2 4 5" xfId="6007" xr:uid="{00000000-0005-0000-0000-00003D140000}"/>
    <cellStyle name="SAPBEXsubDataEmph 2 4 6" xfId="5704" xr:uid="{00000000-0005-0000-0000-00003E140000}"/>
    <cellStyle name="SAPBEXsubDataEmph 2 4 7" xfId="5605" xr:uid="{00000000-0005-0000-0000-00003F140000}"/>
    <cellStyle name="SAPBEXsubDataEmph 2 4 8" xfId="6236" xr:uid="{00000000-0005-0000-0000-000040140000}"/>
    <cellStyle name="SAPBEXsubDataEmph 2 5" xfId="5769" xr:uid="{00000000-0005-0000-0000-000041140000}"/>
    <cellStyle name="SAPBEXsubDataEmph 2 6" xfId="6117" xr:uid="{00000000-0005-0000-0000-000042140000}"/>
    <cellStyle name="SAPBEXsubDataEmph 2 7" xfId="5906" xr:uid="{00000000-0005-0000-0000-000043140000}"/>
    <cellStyle name="SAPBEXsubDataEmph 2 8" xfId="5697" xr:uid="{00000000-0005-0000-0000-000044140000}"/>
    <cellStyle name="SAPBEXsubDataEmph 2 9" xfId="6036" xr:uid="{00000000-0005-0000-0000-000045140000}"/>
    <cellStyle name="SAPBEXsubDataEmph 3" xfId="2340" xr:uid="{00000000-0005-0000-0000-000046140000}"/>
    <cellStyle name="SAPBEXsubDataEmph 3 2" xfId="2390" xr:uid="{00000000-0005-0000-0000-000047140000}"/>
    <cellStyle name="SAPBEXsubDataEmph 3 2 2" xfId="5830" xr:uid="{00000000-0005-0000-0000-000048140000}"/>
    <cellStyle name="SAPBEXsubDataEmph 3 2 3" xfId="5684" xr:uid="{00000000-0005-0000-0000-000049140000}"/>
    <cellStyle name="SAPBEXsubDataEmph 3 2 4" xfId="6137" xr:uid="{00000000-0005-0000-0000-00004A140000}"/>
    <cellStyle name="SAPBEXsubDataEmph 3 2 5" xfId="5959" xr:uid="{00000000-0005-0000-0000-00004B140000}"/>
    <cellStyle name="SAPBEXsubDataEmph 3 2 6" xfId="6034" xr:uid="{00000000-0005-0000-0000-00004C140000}"/>
    <cellStyle name="SAPBEXsubDataEmph 3 2 7" xfId="5596" xr:uid="{00000000-0005-0000-0000-00004D140000}"/>
    <cellStyle name="SAPBEXsubDataEmph 3 2 8" xfId="6275" xr:uid="{00000000-0005-0000-0000-00004E140000}"/>
    <cellStyle name="SAPBEXsubDataEmph 3 3" xfId="5794" xr:uid="{00000000-0005-0000-0000-00004F140000}"/>
    <cellStyle name="SAPBEXsubDataEmph 3 4" xfId="5503" xr:uid="{00000000-0005-0000-0000-000050140000}"/>
    <cellStyle name="SAPBEXsubDataEmph 3 5" xfId="6011" xr:uid="{00000000-0005-0000-0000-000051140000}"/>
    <cellStyle name="SAPBEXsubDataEmph 3 6" xfId="5863" xr:uid="{00000000-0005-0000-0000-000052140000}"/>
    <cellStyle name="SAPBEXsubDataEmph 3 7" xfId="5956" xr:uid="{00000000-0005-0000-0000-000053140000}"/>
    <cellStyle name="SAPBEXsubDataEmph 3 8" xfId="5924" xr:uid="{00000000-0005-0000-0000-000054140000}"/>
    <cellStyle name="SAPBEXsubDataEmph 3 9" xfId="6239" xr:uid="{00000000-0005-0000-0000-000055140000}"/>
    <cellStyle name="SAPBEXsubDataEmph 4" xfId="5615" xr:uid="{00000000-0005-0000-0000-000056140000}"/>
    <cellStyle name="SAPBEXsubDataEmph 5" xfId="5966" xr:uid="{00000000-0005-0000-0000-000057140000}"/>
    <cellStyle name="SAPBEXsubDataEmph 6" xfId="5894" xr:uid="{00000000-0005-0000-0000-000058140000}"/>
    <cellStyle name="SAPBEXsubDataEmph 7" xfId="6056" xr:uid="{00000000-0005-0000-0000-000059140000}"/>
    <cellStyle name="SAPBEXsubDataEmph 8" xfId="5878" xr:uid="{00000000-0005-0000-0000-00005A140000}"/>
    <cellStyle name="SAPBEXsubDataEmph 9" xfId="5488" xr:uid="{00000000-0005-0000-0000-00005B140000}"/>
    <cellStyle name="SAPBEXsubDataEmph_Income statement" xfId="1471" xr:uid="{00000000-0005-0000-0000-00005C140000}"/>
    <cellStyle name="SAPBEXsubExc1" xfId="934" xr:uid="{00000000-0005-0000-0000-00005D140000}"/>
    <cellStyle name="SAPBEXsubExc1 10" xfId="6214" xr:uid="{00000000-0005-0000-0000-00005E140000}"/>
    <cellStyle name="SAPBEXsubExc1 2" xfId="2192" xr:uid="{00000000-0005-0000-0000-00005F140000}"/>
    <cellStyle name="SAPBEXsubExc1 2 10" xfId="5672" xr:uid="{00000000-0005-0000-0000-000060140000}"/>
    <cellStyle name="SAPBEXsubExc1 2 11" xfId="6225" xr:uid="{00000000-0005-0000-0000-000061140000}"/>
    <cellStyle name="SAPBEXsubExc1 2 2" xfId="2359" xr:uid="{00000000-0005-0000-0000-000062140000}"/>
    <cellStyle name="SAPBEXsubExc1 2 2 10" xfId="6250" xr:uid="{00000000-0005-0000-0000-000063140000}"/>
    <cellStyle name="SAPBEXsubExc1 2 2 2" xfId="2383" xr:uid="{00000000-0005-0000-0000-000064140000}"/>
    <cellStyle name="SAPBEXsubExc1 2 2 2 2" xfId="2418" xr:uid="{00000000-0005-0000-0000-000065140000}"/>
    <cellStyle name="SAPBEXsubExc1 2 2 2 2 2" xfId="5858" xr:uid="{00000000-0005-0000-0000-000066140000}"/>
    <cellStyle name="SAPBEXsubExc1 2 2 2 2 3" xfId="5599" xr:uid="{00000000-0005-0000-0000-000067140000}"/>
    <cellStyle name="SAPBEXsubExc1 2 2 2 2 4" xfId="6129" xr:uid="{00000000-0005-0000-0000-000068140000}"/>
    <cellStyle name="SAPBEXsubExc1 2 2 2 2 5" xfId="5645" xr:uid="{00000000-0005-0000-0000-000069140000}"/>
    <cellStyle name="SAPBEXsubExc1 2 2 2 2 6" xfId="6063" xr:uid="{00000000-0005-0000-0000-00006A140000}"/>
    <cellStyle name="SAPBEXsubExc1 2 2 2 2 7" xfId="5978" xr:uid="{00000000-0005-0000-0000-00006B140000}"/>
    <cellStyle name="SAPBEXsubExc1 2 2 2 2 8" xfId="6303" xr:uid="{00000000-0005-0000-0000-00006C140000}"/>
    <cellStyle name="SAPBEXsubExc1 2 2 2 3" xfId="5823" xr:uid="{00000000-0005-0000-0000-00006D140000}"/>
    <cellStyle name="SAPBEXsubExc1 2 2 2 4" xfId="5922" xr:uid="{00000000-0005-0000-0000-00006E140000}"/>
    <cellStyle name="SAPBEXsubExc1 2 2 2 5" xfId="5491" xr:uid="{00000000-0005-0000-0000-00006F140000}"/>
    <cellStyle name="SAPBEXsubExc1 2 2 2 6" xfId="5570" xr:uid="{00000000-0005-0000-0000-000070140000}"/>
    <cellStyle name="SAPBEXsubExc1 2 2 2 7" xfId="5764" xr:uid="{00000000-0005-0000-0000-000071140000}"/>
    <cellStyle name="SAPBEXsubExc1 2 2 2 8" xfId="5934" xr:uid="{00000000-0005-0000-0000-000072140000}"/>
    <cellStyle name="SAPBEXsubExc1 2 2 2 9" xfId="6268" xr:uid="{00000000-0005-0000-0000-000073140000}"/>
    <cellStyle name="SAPBEXsubExc1 2 2 3" xfId="2400" xr:uid="{00000000-0005-0000-0000-000074140000}"/>
    <cellStyle name="SAPBEXsubExc1 2 2 3 2" xfId="5840" xr:uid="{00000000-0005-0000-0000-000075140000}"/>
    <cellStyle name="SAPBEXsubExc1 2 2 3 3" xfId="5685" xr:uid="{00000000-0005-0000-0000-000076140000}"/>
    <cellStyle name="SAPBEXsubExc1 2 2 3 4" xfId="6013" xr:uid="{00000000-0005-0000-0000-000077140000}"/>
    <cellStyle name="SAPBEXsubExc1 2 2 3 5" xfId="5961" xr:uid="{00000000-0005-0000-0000-000078140000}"/>
    <cellStyle name="SAPBEXsubExc1 2 2 3 6" xfId="5676" xr:uid="{00000000-0005-0000-0000-000079140000}"/>
    <cellStyle name="SAPBEXsubExc1 2 2 3 7" xfId="6108" xr:uid="{00000000-0005-0000-0000-00007A140000}"/>
    <cellStyle name="SAPBEXsubExc1 2 2 3 8" xfId="6285" xr:uid="{00000000-0005-0000-0000-00007B140000}"/>
    <cellStyle name="SAPBEXsubExc1 2 2 4" xfId="5805" xr:uid="{00000000-0005-0000-0000-00007C140000}"/>
    <cellStyle name="SAPBEXsubExc1 2 2 5" xfId="5723" xr:uid="{00000000-0005-0000-0000-00007D140000}"/>
    <cellStyle name="SAPBEXsubExc1 2 2 6" xfId="6139" xr:uid="{00000000-0005-0000-0000-00007E140000}"/>
    <cellStyle name="SAPBEXsubExc1 2 2 7" xfId="6067" xr:uid="{00000000-0005-0000-0000-00007F140000}"/>
    <cellStyle name="SAPBEXsubExc1 2 2 8" xfId="6031" xr:uid="{00000000-0005-0000-0000-000080140000}"/>
    <cellStyle name="SAPBEXsubExc1 2 2 9" xfId="5911" xr:uid="{00000000-0005-0000-0000-000081140000}"/>
    <cellStyle name="SAPBEXsubExc1 2 3" xfId="2373" xr:uid="{00000000-0005-0000-0000-000082140000}"/>
    <cellStyle name="SAPBEXsubExc1 2 3 2" xfId="2408" xr:uid="{00000000-0005-0000-0000-000083140000}"/>
    <cellStyle name="SAPBEXsubExc1 2 3 2 2" xfId="5848" xr:uid="{00000000-0005-0000-0000-000084140000}"/>
    <cellStyle name="SAPBEXsubExc1 2 3 2 3" xfId="5465" xr:uid="{00000000-0005-0000-0000-000085140000}"/>
    <cellStyle name="SAPBEXsubExc1 2 3 2 4" xfId="5699" xr:uid="{00000000-0005-0000-0000-000086140000}"/>
    <cellStyle name="SAPBEXsubExc1 2 3 2 5" xfId="5604" xr:uid="{00000000-0005-0000-0000-000087140000}"/>
    <cellStyle name="SAPBEXsubExc1 2 3 2 6" xfId="5647" xr:uid="{00000000-0005-0000-0000-000088140000}"/>
    <cellStyle name="SAPBEXsubExc1 2 3 2 7" xfId="5943" xr:uid="{00000000-0005-0000-0000-000089140000}"/>
    <cellStyle name="SAPBEXsubExc1 2 3 2 8" xfId="6293" xr:uid="{00000000-0005-0000-0000-00008A140000}"/>
    <cellStyle name="SAPBEXsubExc1 2 3 3" xfId="5813" xr:uid="{00000000-0005-0000-0000-00008B140000}"/>
    <cellStyle name="SAPBEXsubExc1 2 3 4" xfId="6097" xr:uid="{00000000-0005-0000-0000-00008C140000}"/>
    <cellStyle name="SAPBEXsubExc1 2 3 5" xfId="5648" xr:uid="{00000000-0005-0000-0000-00008D140000}"/>
    <cellStyle name="SAPBEXsubExc1 2 3 6" xfId="6059" xr:uid="{00000000-0005-0000-0000-00008E140000}"/>
    <cellStyle name="SAPBEXsubExc1 2 3 7" xfId="6039" xr:uid="{00000000-0005-0000-0000-00008F140000}"/>
    <cellStyle name="SAPBEXsubExc1 2 3 8" xfId="5873" xr:uid="{00000000-0005-0000-0000-000090140000}"/>
    <cellStyle name="SAPBEXsubExc1 2 3 9" xfId="6258" xr:uid="{00000000-0005-0000-0000-000091140000}"/>
    <cellStyle name="SAPBEXsubExc1 2 4" xfId="2305" xr:uid="{00000000-0005-0000-0000-000092140000}"/>
    <cellStyle name="SAPBEXsubExc1 2 4 2" xfId="5785" xr:uid="{00000000-0005-0000-0000-000093140000}"/>
    <cellStyle name="SAPBEXsubExc1 2 4 3" xfId="5725" xr:uid="{00000000-0005-0000-0000-000094140000}"/>
    <cellStyle name="SAPBEXsubExc1 2 4 4" xfId="6145" xr:uid="{00000000-0005-0000-0000-000095140000}"/>
    <cellStyle name="SAPBEXsubExc1 2 4 5" xfId="6164" xr:uid="{00000000-0005-0000-0000-000096140000}"/>
    <cellStyle name="SAPBEXsubExc1 2 4 6" xfId="6182" xr:uid="{00000000-0005-0000-0000-000097140000}"/>
    <cellStyle name="SAPBEXsubExc1 2 4 7" xfId="6198" xr:uid="{00000000-0005-0000-0000-000098140000}"/>
    <cellStyle name="SAPBEXsubExc1 2 4 8" xfId="6233" xr:uid="{00000000-0005-0000-0000-000099140000}"/>
    <cellStyle name="SAPBEXsubExc1 2 5" xfId="5770" xr:uid="{00000000-0005-0000-0000-00009A140000}"/>
    <cellStyle name="SAPBEXsubExc1 2 6" xfId="6109" xr:uid="{00000000-0005-0000-0000-00009B140000}"/>
    <cellStyle name="SAPBEXsubExc1 2 7" xfId="5909" xr:uid="{00000000-0005-0000-0000-00009C140000}"/>
    <cellStyle name="SAPBEXsubExc1 2 8" xfId="5747" xr:uid="{00000000-0005-0000-0000-00009D140000}"/>
    <cellStyle name="SAPBEXsubExc1 2 9" xfId="6001" xr:uid="{00000000-0005-0000-0000-00009E140000}"/>
    <cellStyle name="SAPBEXsubExc1 3" xfId="2344" xr:uid="{00000000-0005-0000-0000-00009F140000}"/>
    <cellStyle name="SAPBEXsubExc1 3 2" xfId="2393" xr:uid="{00000000-0005-0000-0000-0000A0140000}"/>
    <cellStyle name="SAPBEXsubExc1 3 2 2" xfId="5833" xr:uid="{00000000-0005-0000-0000-0000A1140000}"/>
    <cellStyle name="SAPBEXsubExc1 3 2 3" xfId="6105" xr:uid="{00000000-0005-0000-0000-0000A2140000}"/>
    <cellStyle name="SAPBEXsubExc1 3 2 4" xfId="6124" xr:uid="{00000000-0005-0000-0000-0000A3140000}"/>
    <cellStyle name="SAPBEXsubExc1 3 2 5" xfId="5998" xr:uid="{00000000-0005-0000-0000-0000A4140000}"/>
    <cellStyle name="SAPBEXsubExc1 3 2 6" xfId="5700" xr:uid="{00000000-0005-0000-0000-0000A5140000}"/>
    <cellStyle name="SAPBEXsubExc1 3 2 7" xfId="6080" xr:uid="{00000000-0005-0000-0000-0000A6140000}"/>
    <cellStyle name="SAPBEXsubExc1 3 2 8" xfId="6278" xr:uid="{00000000-0005-0000-0000-0000A7140000}"/>
    <cellStyle name="SAPBEXsubExc1 3 3" xfId="5797" xr:uid="{00000000-0005-0000-0000-0000A8140000}"/>
    <cellStyle name="SAPBEXsubExc1 3 4" xfId="5481" xr:uid="{00000000-0005-0000-0000-0000A9140000}"/>
    <cellStyle name="SAPBEXsubExc1 3 5" xfId="5504" xr:uid="{00000000-0005-0000-0000-0000AA140000}"/>
    <cellStyle name="SAPBEXsubExc1 3 6" xfId="5899" xr:uid="{00000000-0005-0000-0000-0000AB140000}"/>
    <cellStyle name="SAPBEXsubExc1 3 7" xfId="5737" xr:uid="{00000000-0005-0000-0000-0000AC140000}"/>
    <cellStyle name="SAPBEXsubExc1 3 8" xfId="5735" xr:uid="{00000000-0005-0000-0000-0000AD140000}"/>
    <cellStyle name="SAPBEXsubExc1 3 9" xfId="6242" xr:uid="{00000000-0005-0000-0000-0000AE140000}"/>
    <cellStyle name="SAPBEXsubExc1 4" xfId="5616" xr:uid="{00000000-0005-0000-0000-0000AF140000}"/>
    <cellStyle name="SAPBEXsubExc1 5" xfId="5965" xr:uid="{00000000-0005-0000-0000-0000B0140000}"/>
    <cellStyle name="SAPBEXsubExc1 6" xfId="5579" xr:uid="{00000000-0005-0000-0000-0000B1140000}"/>
    <cellStyle name="SAPBEXsubExc1 7" xfId="6057" xr:uid="{00000000-0005-0000-0000-0000B2140000}"/>
    <cellStyle name="SAPBEXsubExc1 8" xfId="6088" xr:uid="{00000000-0005-0000-0000-0000B3140000}"/>
    <cellStyle name="SAPBEXsubExc1 9" xfId="5490" xr:uid="{00000000-0005-0000-0000-0000B4140000}"/>
    <cellStyle name="SAPBEXsubExc1_Income statement" xfId="1472" xr:uid="{00000000-0005-0000-0000-0000B5140000}"/>
    <cellStyle name="SAPBEXsubExc1Emph" xfId="935" xr:uid="{00000000-0005-0000-0000-0000B6140000}"/>
    <cellStyle name="SAPBEXsubExc1Emph 10" xfId="6215" xr:uid="{00000000-0005-0000-0000-0000B7140000}"/>
    <cellStyle name="SAPBEXsubExc1Emph 2" xfId="2193" xr:uid="{00000000-0005-0000-0000-0000B8140000}"/>
    <cellStyle name="SAPBEXsubExc1Emph 2 10" xfId="6084" xr:uid="{00000000-0005-0000-0000-0000B9140000}"/>
    <cellStyle name="SAPBEXsubExc1Emph 2 11" xfId="6226" xr:uid="{00000000-0005-0000-0000-0000BA140000}"/>
    <cellStyle name="SAPBEXsubExc1Emph 2 2" xfId="2360" xr:uid="{00000000-0005-0000-0000-0000BB140000}"/>
    <cellStyle name="SAPBEXsubExc1Emph 2 2 10" xfId="6251" xr:uid="{00000000-0005-0000-0000-0000BC140000}"/>
    <cellStyle name="SAPBEXsubExc1Emph 2 2 2" xfId="2384" xr:uid="{00000000-0005-0000-0000-0000BD140000}"/>
    <cellStyle name="SAPBEXsubExc1Emph 2 2 2 2" xfId="2419" xr:uid="{00000000-0005-0000-0000-0000BE140000}"/>
    <cellStyle name="SAPBEXsubExc1Emph 2 2 2 2 2" xfId="5859" xr:uid="{00000000-0005-0000-0000-0000BF140000}"/>
    <cellStyle name="SAPBEXsubExc1Emph 2 2 2 2 3" xfId="5914" xr:uid="{00000000-0005-0000-0000-0000C0140000}"/>
    <cellStyle name="SAPBEXsubExc1Emph 2 2 2 2 4" xfId="6155" xr:uid="{00000000-0005-0000-0000-0000C1140000}"/>
    <cellStyle name="SAPBEXsubExc1Emph 2 2 2 2 5" xfId="6174" xr:uid="{00000000-0005-0000-0000-0000C2140000}"/>
    <cellStyle name="SAPBEXsubExc1Emph 2 2 2 2 6" xfId="6190" xr:uid="{00000000-0005-0000-0000-0000C3140000}"/>
    <cellStyle name="SAPBEXsubExc1Emph 2 2 2 2 7" xfId="6206" xr:uid="{00000000-0005-0000-0000-0000C4140000}"/>
    <cellStyle name="SAPBEXsubExc1Emph 2 2 2 2 8" xfId="6304" xr:uid="{00000000-0005-0000-0000-0000C5140000}"/>
    <cellStyle name="SAPBEXsubExc1Emph 2 2 2 3" xfId="5824" xr:uid="{00000000-0005-0000-0000-0000C6140000}"/>
    <cellStyle name="SAPBEXsubExc1Emph 2 2 2 4" xfId="5755" xr:uid="{00000000-0005-0000-0000-0000C7140000}"/>
    <cellStyle name="SAPBEXsubExc1Emph 2 2 2 5" xfId="5701" xr:uid="{00000000-0005-0000-0000-0000C8140000}"/>
    <cellStyle name="SAPBEXsubExc1Emph 2 2 2 6" xfId="5962" xr:uid="{00000000-0005-0000-0000-0000C9140000}"/>
    <cellStyle name="SAPBEXsubExc1Emph 2 2 2 7" xfId="5741" xr:uid="{00000000-0005-0000-0000-0000CA140000}"/>
    <cellStyle name="SAPBEXsubExc1Emph 2 2 2 8" xfId="6055" xr:uid="{00000000-0005-0000-0000-0000CB140000}"/>
    <cellStyle name="SAPBEXsubExc1Emph 2 2 2 9" xfId="6269" xr:uid="{00000000-0005-0000-0000-0000CC140000}"/>
    <cellStyle name="SAPBEXsubExc1Emph 2 2 3" xfId="2401" xr:uid="{00000000-0005-0000-0000-0000CD140000}"/>
    <cellStyle name="SAPBEXsubExc1Emph 2 2 3 2" xfId="5841" xr:uid="{00000000-0005-0000-0000-0000CE140000}"/>
    <cellStyle name="SAPBEXsubExc1Emph 2 2 3 3" xfId="5719" xr:uid="{00000000-0005-0000-0000-0000CF140000}"/>
    <cellStyle name="SAPBEXsubExc1Emph 2 2 3 4" xfId="6103" xr:uid="{00000000-0005-0000-0000-0000D0140000}"/>
    <cellStyle name="SAPBEXsubExc1Emph 2 2 3 5" xfId="5869" xr:uid="{00000000-0005-0000-0000-0000D1140000}"/>
    <cellStyle name="SAPBEXsubExc1Emph 2 2 3 6" xfId="5931" xr:uid="{00000000-0005-0000-0000-0000D2140000}"/>
    <cellStyle name="SAPBEXsubExc1Emph 2 2 3 7" xfId="5867" xr:uid="{00000000-0005-0000-0000-0000D3140000}"/>
    <cellStyle name="SAPBEXsubExc1Emph 2 2 3 8" xfId="6286" xr:uid="{00000000-0005-0000-0000-0000D4140000}"/>
    <cellStyle name="SAPBEXsubExc1Emph 2 2 4" xfId="5806" xr:uid="{00000000-0005-0000-0000-0000D5140000}"/>
    <cellStyle name="SAPBEXsubExc1Emph 2 2 5" xfId="5500" xr:uid="{00000000-0005-0000-0000-0000D6140000}"/>
    <cellStyle name="SAPBEXsubExc1Emph 2 2 6" xfId="6125" xr:uid="{00000000-0005-0000-0000-0000D7140000}"/>
    <cellStyle name="SAPBEXsubExc1Emph 2 2 7" xfId="5935" xr:uid="{00000000-0005-0000-0000-0000D8140000}"/>
    <cellStyle name="SAPBEXsubExc1Emph 2 2 8" xfId="5897" xr:uid="{00000000-0005-0000-0000-0000D9140000}"/>
    <cellStyle name="SAPBEXsubExc1Emph 2 2 9" xfId="5930" xr:uid="{00000000-0005-0000-0000-0000DA140000}"/>
    <cellStyle name="SAPBEXsubExc1Emph 2 3" xfId="2374" xr:uid="{00000000-0005-0000-0000-0000DB140000}"/>
    <cellStyle name="SAPBEXsubExc1Emph 2 3 2" xfId="2409" xr:uid="{00000000-0005-0000-0000-0000DC140000}"/>
    <cellStyle name="SAPBEXsubExc1Emph 2 3 2 2" xfId="5849" xr:uid="{00000000-0005-0000-0000-0000DD140000}"/>
    <cellStyle name="SAPBEXsubExc1Emph 2 3 2 3" xfId="5708" xr:uid="{00000000-0005-0000-0000-0000DE140000}"/>
    <cellStyle name="SAPBEXsubExc1Emph 2 3 2 4" xfId="6021" xr:uid="{00000000-0005-0000-0000-0000DF140000}"/>
    <cellStyle name="SAPBEXsubExc1Emph 2 3 2 5" xfId="5864" xr:uid="{00000000-0005-0000-0000-0000E0140000}"/>
    <cellStyle name="SAPBEXsubExc1Emph 2 3 2 6" xfId="5955" xr:uid="{00000000-0005-0000-0000-0000E1140000}"/>
    <cellStyle name="SAPBEXsubExc1Emph 2 3 2 7" xfId="6048" xr:uid="{00000000-0005-0000-0000-0000E2140000}"/>
    <cellStyle name="SAPBEXsubExc1Emph 2 3 2 8" xfId="6294" xr:uid="{00000000-0005-0000-0000-0000E3140000}"/>
    <cellStyle name="SAPBEXsubExc1Emph 2 3 3" xfId="5814" xr:uid="{00000000-0005-0000-0000-0000E4140000}"/>
    <cellStyle name="SAPBEXsubExc1Emph 2 3 4" xfId="6106" xr:uid="{00000000-0005-0000-0000-0000E5140000}"/>
    <cellStyle name="SAPBEXsubExc1Emph 2 3 5" xfId="5776" xr:uid="{00000000-0005-0000-0000-0000E6140000}"/>
    <cellStyle name="SAPBEXsubExc1Emph 2 3 6" xfId="6111" xr:uid="{00000000-0005-0000-0000-0000E7140000}"/>
    <cellStyle name="SAPBEXsubExc1Emph 2 3 7" xfId="6010" xr:uid="{00000000-0005-0000-0000-0000E8140000}"/>
    <cellStyle name="SAPBEXsubExc1Emph 2 3 8" xfId="6114" xr:uid="{00000000-0005-0000-0000-0000E9140000}"/>
    <cellStyle name="SAPBEXsubExc1Emph 2 3 9" xfId="6259" xr:uid="{00000000-0005-0000-0000-0000EA140000}"/>
    <cellStyle name="SAPBEXsubExc1Emph 2 4" xfId="2350" xr:uid="{00000000-0005-0000-0000-0000EB140000}"/>
    <cellStyle name="SAPBEXsubExc1Emph 2 4 2" xfId="5799" xr:uid="{00000000-0005-0000-0000-0000EC140000}"/>
    <cellStyle name="SAPBEXsubExc1Emph 2 4 3" xfId="5692" xr:uid="{00000000-0005-0000-0000-0000ED140000}"/>
    <cellStyle name="SAPBEXsubExc1Emph 2 4 4" xfId="6061" xr:uid="{00000000-0005-0000-0000-0000EE140000}"/>
    <cellStyle name="SAPBEXsubExc1Emph 2 4 5" xfId="6093" xr:uid="{00000000-0005-0000-0000-0000EF140000}"/>
    <cellStyle name="SAPBEXsubExc1Emph 2 4 6" xfId="5905" xr:uid="{00000000-0005-0000-0000-0000F0140000}"/>
    <cellStyle name="SAPBEXsubExc1Emph 2 4 7" xfId="5733" xr:uid="{00000000-0005-0000-0000-0000F1140000}"/>
    <cellStyle name="SAPBEXsubExc1Emph 2 4 8" xfId="6244" xr:uid="{00000000-0005-0000-0000-0000F2140000}"/>
    <cellStyle name="SAPBEXsubExc1Emph 2 5" xfId="5771" xr:uid="{00000000-0005-0000-0000-0000F3140000}"/>
    <cellStyle name="SAPBEXsubExc1Emph 2 6" xfId="6091" xr:uid="{00000000-0005-0000-0000-0000F4140000}"/>
    <cellStyle name="SAPBEXsubExc1Emph 2 7" xfId="5581" xr:uid="{00000000-0005-0000-0000-0000F5140000}"/>
    <cellStyle name="SAPBEXsubExc1Emph 2 8" xfId="5763" xr:uid="{00000000-0005-0000-0000-0000F6140000}"/>
    <cellStyle name="SAPBEXsubExc1Emph 2 9" xfId="5928" xr:uid="{00000000-0005-0000-0000-0000F7140000}"/>
    <cellStyle name="SAPBEXsubExc1Emph 3" xfId="2347" xr:uid="{00000000-0005-0000-0000-0000F8140000}"/>
    <cellStyle name="SAPBEXsubExc1Emph 3 2" xfId="2394" xr:uid="{00000000-0005-0000-0000-0000F9140000}"/>
    <cellStyle name="SAPBEXsubExc1Emph 3 2 2" xfId="5834" xr:uid="{00000000-0005-0000-0000-0000FA140000}"/>
    <cellStyle name="SAPBEXsubExc1Emph 3 2 3" xfId="6096" xr:uid="{00000000-0005-0000-0000-0000FB140000}"/>
    <cellStyle name="SAPBEXsubExc1Emph 3 2 4" xfId="5681" xr:uid="{00000000-0005-0000-0000-0000FC140000}"/>
    <cellStyle name="SAPBEXsubExc1Emph 3 2 5" xfId="5489" xr:uid="{00000000-0005-0000-0000-0000FD140000}"/>
    <cellStyle name="SAPBEXsubExc1Emph 3 2 6" xfId="6002" xr:uid="{00000000-0005-0000-0000-0000FE140000}"/>
    <cellStyle name="SAPBEXsubExc1Emph 3 2 7" xfId="5944" xr:uid="{00000000-0005-0000-0000-0000FF140000}"/>
    <cellStyle name="SAPBEXsubExc1Emph 3 2 8" xfId="6279" xr:uid="{00000000-0005-0000-0000-000000150000}"/>
    <cellStyle name="SAPBEXsubExc1Emph 3 3" xfId="5798" xr:uid="{00000000-0005-0000-0000-000001150000}"/>
    <cellStyle name="SAPBEXsubExc1Emph 3 4" xfId="5792" xr:uid="{00000000-0005-0000-0000-000002150000}"/>
    <cellStyle name="SAPBEXsubExc1Emph 3 5" xfId="5606" xr:uid="{00000000-0005-0000-0000-000003150000}"/>
    <cellStyle name="SAPBEXsubExc1Emph 3 6" xfId="5971" xr:uid="{00000000-0005-0000-0000-000004150000}"/>
    <cellStyle name="SAPBEXsubExc1Emph 3 7" xfId="5573" xr:uid="{00000000-0005-0000-0000-000005150000}"/>
    <cellStyle name="SAPBEXsubExc1Emph 3 8" xfId="5698" xr:uid="{00000000-0005-0000-0000-000006150000}"/>
    <cellStyle name="SAPBEXsubExc1Emph 3 9" xfId="6243" xr:uid="{00000000-0005-0000-0000-000007150000}"/>
    <cellStyle name="SAPBEXsubExc1Emph 4" xfId="5617" xr:uid="{00000000-0005-0000-0000-000008150000}"/>
    <cellStyle name="SAPBEXsubExc1Emph 5" xfId="6073" xr:uid="{00000000-0005-0000-0000-000009150000}"/>
    <cellStyle name="SAPBEXsubExc1Emph 6" xfId="5675" xr:uid="{00000000-0005-0000-0000-00000A150000}"/>
    <cellStyle name="SAPBEXsubExc1Emph 7" xfId="5642" xr:uid="{00000000-0005-0000-0000-00000B150000}"/>
    <cellStyle name="SAPBEXsubExc1Emph 8" xfId="5952" xr:uid="{00000000-0005-0000-0000-00000C150000}"/>
    <cellStyle name="SAPBEXsubExc1Emph 9" xfId="6165" xr:uid="{00000000-0005-0000-0000-00000D150000}"/>
    <cellStyle name="SAPBEXsubExc1Emph_Income statement" xfId="1473" xr:uid="{00000000-0005-0000-0000-00000E150000}"/>
    <cellStyle name="SAPBEXsubExc2" xfId="936" xr:uid="{00000000-0005-0000-0000-00000F150000}"/>
    <cellStyle name="SAPBEXsubExc2Emph" xfId="937" xr:uid="{00000000-0005-0000-0000-000010150000}"/>
    <cellStyle name="SAPBEXsubItem" xfId="938" xr:uid="{00000000-0005-0000-0000-000011150000}"/>
    <cellStyle name="SAPBEXsubItem 10" xfId="6216" xr:uid="{00000000-0005-0000-0000-000012150000}"/>
    <cellStyle name="SAPBEXsubItem 2" xfId="2194" xr:uid="{00000000-0005-0000-0000-000013150000}"/>
    <cellStyle name="SAPBEXsubItem 2 10" xfId="5571" xr:uid="{00000000-0005-0000-0000-000014150000}"/>
    <cellStyle name="SAPBEXsubItem 2 11" xfId="6227" xr:uid="{00000000-0005-0000-0000-000015150000}"/>
    <cellStyle name="SAPBEXsubItem 2 2" xfId="2361" xr:uid="{00000000-0005-0000-0000-000016150000}"/>
    <cellStyle name="SAPBEXsubItem 2 2 10" xfId="6252" xr:uid="{00000000-0005-0000-0000-000017150000}"/>
    <cellStyle name="SAPBEXsubItem 2 2 2" xfId="2385" xr:uid="{00000000-0005-0000-0000-000018150000}"/>
    <cellStyle name="SAPBEXsubItem 2 2 2 2" xfId="2420" xr:uid="{00000000-0005-0000-0000-000019150000}"/>
    <cellStyle name="SAPBEXsubItem 2 2 2 2 2" xfId="5860" xr:uid="{00000000-0005-0000-0000-00001A150000}"/>
    <cellStyle name="SAPBEXsubItem 2 2 2 2 3" xfId="5751" xr:uid="{00000000-0005-0000-0000-00001B150000}"/>
    <cellStyle name="SAPBEXsubItem 2 2 2 2 4" xfId="5951" xr:uid="{00000000-0005-0000-0000-00001C150000}"/>
    <cellStyle name="SAPBEXsubItem 2 2 2 2 5" xfId="5773" xr:uid="{00000000-0005-0000-0000-00001D150000}"/>
    <cellStyle name="SAPBEXsubItem 2 2 2 2 6" xfId="6101" xr:uid="{00000000-0005-0000-0000-00001E150000}"/>
    <cellStyle name="SAPBEXsubItem 2 2 2 2 7" xfId="5485" xr:uid="{00000000-0005-0000-0000-00001F150000}"/>
    <cellStyle name="SAPBEXsubItem 2 2 2 2 8" xfId="6305" xr:uid="{00000000-0005-0000-0000-000020150000}"/>
    <cellStyle name="SAPBEXsubItem 2 2 2 3" xfId="5825" xr:uid="{00000000-0005-0000-0000-000021150000}"/>
    <cellStyle name="SAPBEXsubItem 2 2 2 4" xfId="5602" xr:uid="{00000000-0005-0000-0000-000022150000}"/>
    <cellStyle name="SAPBEXsubItem 2 2 2 5" xfId="6158" xr:uid="{00000000-0005-0000-0000-000023150000}"/>
    <cellStyle name="SAPBEXsubItem 2 2 2 6" xfId="6176" xr:uid="{00000000-0005-0000-0000-000024150000}"/>
    <cellStyle name="SAPBEXsubItem 2 2 2 7" xfId="6192" xr:uid="{00000000-0005-0000-0000-000025150000}"/>
    <cellStyle name="SAPBEXsubItem 2 2 2 8" xfId="6208" xr:uid="{00000000-0005-0000-0000-000026150000}"/>
    <cellStyle name="SAPBEXsubItem 2 2 2 9" xfId="6270" xr:uid="{00000000-0005-0000-0000-000027150000}"/>
    <cellStyle name="SAPBEXsubItem 2 2 3" xfId="2402" xr:uid="{00000000-0005-0000-0000-000028150000}"/>
    <cellStyle name="SAPBEXsubItem 2 2 3 2" xfId="5842" xr:uid="{00000000-0005-0000-0000-000029150000}"/>
    <cellStyle name="SAPBEXsubItem 2 2 3 3" xfId="5497" xr:uid="{00000000-0005-0000-0000-00002A150000}"/>
    <cellStyle name="SAPBEXsubItem 2 2 3 4" xfId="5702" xr:uid="{00000000-0005-0000-0000-00002B150000}"/>
    <cellStyle name="SAPBEXsubItem 2 2 3 5" xfId="6069" xr:uid="{00000000-0005-0000-0000-00002C150000}"/>
    <cellStyle name="SAPBEXsubItem 2 2 3 6" xfId="5895" xr:uid="{00000000-0005-0000-0000-00002D150000}"/>
    <cellStyle name="SAPBEXsubItem 2 2 3 7" xfId="6023" xr:uid="{00000000-0005-0000-0000-00002E150000}"/>
    <cellStyle name="SAPBEXsubItem 2 2 3 8" xfId="6287" xr:uid="{00000000-0005-0000-0000-00002F150000}"/>
    <cellStyle name="SAPBEXsubItem 2 2 4" xfId="5807" xr:uid="{00000000-0005-0000-0000-000030150000}"/>
    <cellStyle name="SAPBEXsubItem 2 2 5" xfId="5712" xr:uid="{00000000-0005-0000-0000-000031150000}"/>
    <cellStyle name="SAPBEXsubItem 2 2 6" xfId="5583" xr:uid="{00000000-0005-0000-0000-000032150000}"/>
    <cellStyle name="SAPBEXsubItem 2 2 7" xfId="6118" xr:uid="{00000000-0005-0000-0000-000033150000}"/>
    <cellStyle name="SAPBEXsubItem 2 2 8" xfId="5999" xr:uid="{00000000-0005-0000-0000-000034150000}"/>
    <cellStyle name="SAPBEXsubItem 2 2 9" xfId="5667" xr:uid="{00000000-0005-0000-0000-000035150000}"/>
    <cellStyle name="SAPBEXsubItem 2 3" xfId="2375" xr:uid="{00000000-0005-0000-0000-000036150000}"/>
    <cellStyle name="SAPBEXsubItem 2 3 2" xfId="2410" xr:uid="{00000000-0005-0000-0000-000037150000}"/>
    <cellStyle name="SAPBEXsubItem 2 3 2 2" xfId="5850" xr:uid="{00000000-0005-0000-0000-000038150000}"/>
    <cellStyle name="SAPBEXsubItem 2 3 2 3" xfId="5917" xr:uid="{00000000-0005-0000-0000-000039150000}"/>
    <cellStyle name="SAPBEXsubItem 2 3 2 4" xfId="6157" xr:uid="{00000000-0005-0000-0000-00003A150000}"/>
    <cellStyle name="SAPBEXsubItem 2 3 2 5" xfId="6175" xr:uid="{00000000-0005-0000-0000-00003B150000}"/>
    <cellStyle name="SAPBEXsubItem 2 3 2 6" xfId="6191" xr:uid="{00000000-0005-0000-0000-00003C150000}"/>
    <cellStyle name="SAPBEXsubItem 2 3 2 7" xfId="6207" xr:uid="{00000000-0005-0000-0000-00003D150000}"/>
    <cellStyle name="SAPBEXsubItem 2 3 2 8" xfId="6295" xr:uid="{00000000-0005-0000-0000-00003E150000}"/>
    <cellStyle name="SAPBEXsubItem 2 3 3" xfId="5815" xr:uid="{00000000-0005-0000-0000-00003F150000}"/>
    <cellStyle name="SAPBEXsubItem 2 3 4" xfId="6095" xr:uid="{00000000-0005-0000-0000-000040150000}"/>
    <cellStyle name="SAPBEXsubItem 2 3 5" xfId="6128" xr:uid="{00000000-0005-0000-0000-000041150000}"/>
    <cellStyle name="SAPBEXsubItem 2 3 6" xfId="5644" xr:uid="{00000000-0005-0000-0000-000042150000}"/>
    <cellStyle name="SAPBEXsubItem 2 3 7" xfId="6022" xr:uid="{00000000-0005-0000-0000-000043150000}"/>
    <cellStyle name="SAPBEXsubItem 2 3 8" xfId="5977" xr:uid="{00000000-0005-0000-0000-000044150000}"/>
    <cellStyle name="SAPBEXsubItem 2 3 9" xfId="6260" xr:uid="{00000000-0005-0000-0000-000045150000}"/>
    <cellStyle name="SAPBEXsubItem 2 4" xfId="2324" xr:uid="{00000000-0005-0000-0000-000046150000}"/>
    <cellStyle name="SAPBEXsubItem 2 4 2" xfId="5790" xr:uid="{00000000-0005-0000-0000-000047150000}"/>
    <cellStyle name="SAPBEXsubItem 2 4 3" xfId="5482" xr:uid="{00000000-0005-0000-0000-000048150000}"/>
    <cellStyle name="SAPBEXsubItem 2 4 4" xfId="5760" xr:uid="{00000000-0005-0000-0000-000049150000}"/>
    <cellStyle name="SAPBEXsubItem 2 4 5" xfId="5613" xr:uid="{00000000-0005-0000-0000-00004A150000}"/>
    <cellStyle name="SAPBEXsubItem 2 4 6" xfId="5865" xr:uid="{00000000-0005-0000-0000-00004B150000}"/>
    <cellStyle name="SAPBEXsubItem 2 4 7" xfId="5933" xr:uid="{00000000-0005-0000-0000-00004C150000}"/>
    <cellStyle name="SAPBEXsubItem 2 4 8" xfId="6237" xr:uid="{00000000-0005-0000-0000-00004D150000}"/>
    <cellStyle name="SAPBEXsubItem 2 5" xfId="5772" xr:uid="{00000000-0005-0000-0000-00004E150000}"/>
    <cellStyle name="SAPBEXsubItem 2 6" xfId="6019" xr:uid="{00000000-0005-0000-0000-00004F150000}"/>
    <cellStyle name="SAPBEXsubItem 2 7" xfId="5742" xr:uid="{00000000-0005-0000-0000-000050150000}"/>
    <cellStyle name="SAPBEXsubItem 2 8" xfId="5973" xr:uid="{00000000-0005-0000-0000-000051150000}"/>
    <cellStyle name="SAPBEXsubItem 2 9" xfId="5871" xr:uid="{00000000-0005-0000-0000-000052150000}"/>
    <cellStyle name="SAPBEXsubItem 3" xfId="2170" xr:uid="{00000000-0005-0000-0000-000053150000}"/>
    <cellStyle name="SAPBEXsubItem 3 2" xfId="2310" xr:uid="{00000000-0005-0000-0000-000054150000}"/>
    <cellStyle name="SAPBEXsubItem 3 2 2" xfId="5786" xr:uid="{00000000-0005-0000-0000-000055150000}"/>
    <cellStyle name="SAPBEXsubItem 3 2 3" xfId="5715" xr:uid="{00000000-0005-0000-0000-000056150000}"/>
    <cellStyle name="SAPBEXsubItem 3 2 4" xfId="6144" xr:uid="{00000000-0005-0000-0000-000057150000}"/>
    <cellStyle name="SAPBEXsubItem 3 2 5" xfId="6163" xr:uid="{00000000-0005-0000-0000-000058150000}"/>
    <cellStyle name="SAPBEXsubItem 3 2 6" xfId="6181" xr:uid="{00000000-0005-0000-0000-000059150000}"/>
    <cellStyle name="SAPBEXsubItem 3 2 7" xfId="6197" xr:uid="{00000000-0005-0000-0000-00005A150000}"/>
    <cellStyle name="SAPBEXsubItem 3 2 8" xfId="6234" xr:uid="{00000000-0005-0000-0000-00005B150000}"/>
    <cellStyle name="SAPBEXsubItem 3 3" xfId="5765" xr:uid="{00000000-0005-0000-0000-00005C150000}"/>
    <cellStyle name="SAPBEXsubItem 3 4" xfId="5486" xr:uid="{00000000-0005-0000-0000-00005D150000}"/>
    <cellStyle name="SAPBEXsubItem 3 5" xfId="6081" xr:uid="{00000000-0005-0000-0000-00005E150000}"/>
    <cellStyle name="SAPBEXsubItem 3 6" xfId="6028" xr:uid="{00000000-0005-0000-0000-00005F150000}"/>
    <cellStyle name="SAPBEXsubItem 3 7" xfId="6000" xr:uid="{00000000-0005-0000-0000-000060150000}"/>
    <cellStyle name="SAPBEXsubItem 3 8" xfId="5572" xr:uid="{00000000-0005-0000-0000-000061150000}"/>
    <cellStyle name="SAPBEXsubItem 3 9" xfId="6221" xr:uid="{00000000-0005-0000-0000-000062150000}"/>
    <cellStyle name="SAPBEXsubItem 4" xfId="5618" xr:uid="{00000000-0005-0000-0000-000063150000}"/>
    <cellStyle name="SAPBEXsubItem 5" xfId="5964" xr:uid="{00000000-0005-0000-0000-000064150000}"/>
    <cellStyle name="SAPBEXsubItem 6" xfId="5893" xr:uid="{00000000-0005-0000-0000-000065150000}"/>
    <cellStyle name="SAPBEXsubItem 7" xfId="5877" xr:uid="{00000000-0005-0000-0000-000066150000}"/>
    <cellStyle name="SAPBEXsubItem 8" xfId="5568" xr:uid="{00000000-0005-0000-0000-000067150000}"/>
    <cellStyle name="SAPBEXsubItem 9" xfId="6094" xr:uid="{00000000-0005-0000-0000-000068150000}"/>
    <cellStyle name="SAPBEXsubItem_Income statement" xfId="1474" xr:uid="{00000000-0005-0000-0000-000069150000}"/>
    <cellStyle name="SAPBEXtitle" xfId="939" xr:uid="{00000000-0005-0000-0000-00006A150000}"/>
    <cellStyle name="SAPBEXtitle 2" xfId="3990" xr:uid="{00000000-0005-0000-0000-00006B150000}"/>
    <cellStyle name="SAPBEXtitle 2 2" xfId="3991" xr:uid="{00000000-0005-0000-0000-00006C150000}"/>
    <cellStyle name="SAPBEXtitle 2 2 2" xfId="4972" xr:uid="{00000000-0005-0000-0000-00006D150000}"/>
    <cellStyle name="SAPBEXtitle 2 3" xfId="3992" xr:uid="{00000000-0005-0000-0000-00006E150000}"/>
    <cellStyle name="SAPBEXtitle 2 3 2" xfId="4973" xr:uid="{00000000-0005-0000-0000-00006F150000}"/>
    <cellStyle name="SAPBEXtitle 2 4" xfId="3993" xr:uid="{00000000-0005-0000-0000-000070150000}"/>
    <cellStyle name="SAPBEXtitle 2 4 2" xfId="4974" xr:uid="{00000000-0005-0000-0000-000071150000}"/>
    <cellStyle name="SAPBEXtitle 2 5" xfId="3994" xr:uid="{00000000-0005-0000-0000-000072150000}"/>
    <cellStyle name="SAPBEXtitle 3" xfId="3995" xr:uid="{00000000-0005-0000-0000-000073150000}"/>
    <cellStyle name="SAPBEXtitle 3 2" xfId="4975" xr:uid="{00000000-0005-0000-0000-000074150000}"/>
    <cellStyle name="SAPBEXtitle 4" xfId="3996" xr:uid="{00000000-0005-0000-0000-000075150000}"/>
    <cellStyle name="SAPBEXtitle 4 2" xfId="4976" xr:uid="{00000000-0005-0000-0000-000076150000}"/>
    <cellStyle name="SAPBEXtitle 5" xfId="3997" xr:uid="{00000000-0005-0000-0000-000077150000}"/>
    <cellStyle name="SAPBEXtitle 5 2" xfId="4977" xr:uid="{00000000-0005-0000-0000-000078150000}"/>
    <cellStyle name="SAPBEXtitle 6" xfId="3998" xr:uid="{00000000-0005-0000-0000-000079150000}"/>
    <cellStyle name="SAPBEXundefined" xfId="940" xr:uid="{00000000-0005-0000-0000-00007A150000}"/>
    <cellStyle name="SAPBEXundefined 2" xfId="3999" xr:uid="{00000000-0005-0000-0000-00007B150000}"/>
    <cellStyle name="SAPBEXundefined 2 2" xfId="4000" xr:uid="{00000000-0005-0000-0000-00007C150000}"/>
    <cellStyle name="SAPBEXundefined 2 2 2" xfId="4978" xr:uid="{00000000-0005-0000-0000-00007D150000}"/>
    <cellStyle name="SAPBEXundefined 2 3" xfId="4001" xr:uid="{00000000-0005-0000-0000-00007E150000}"/>
    <cellStyle name="SAPBEXundefined 2 3 2" xfId="4979" xr:uid="{00000000-0005-0000-0000-00007F150000}"/>
    <cellStyle name="SAPBEXundefined 2 4" xfId="4002" xr:uid="{00000000-0005-0000-0000-000080150000}"/>
    <cellStyle name="SAPBEXundefined 2 4 2" xfId="4980" xr:uid="{00000000-0005-0000-0000-000081150000}"/>
    <cellStyle name="SAPBEXundefined 2 5" xfId="4003" xr:uid="{00000000-0005-0000-0000-000082150000}"/>
    <cellStyle name="SAPBEXundefined 3" xfId="4004" xr:uid="{00000000-0005-0000-0000-000083150000}"/>
    <cellStyle name="SAPBEXundefined 3 2" xfId="4981" xr:uid="{00000000-0005-0000-0000-000084150000}"/>
    <cellStyle name="SAPBEXundefined 4" xfId="4005" xr:uid="{00000000-0005-0000-0000-000085150000}"/>
    <cellStyle name="SAPBEXundefined 4 2" xfId="4982" xr:uid="{00000000-0005-0000-0000-000086150000}"/>
    <cellStyle name="SAPBEXundefined 5" xfId="4006" xr:uid="{00000000-0005-0000-0000-000087150000}"/>
    <cellStyle name="SAPBEXundefined 5 2" xfId="4983" xr:uid="{00000000-0005-0000-0000-000088150000}"/>
    <cellStyle name="SAPBEXundefined 6" xfId="4007" xr:uid="{00000000-0005-0000-0000-000089150000}"/>
    <cellStyle name="SAPError" xfId="941" xr:uid="{00000000-0005-0000-0000-00008A150000}"/>
    <cellStyle name="SAPError 2" xfId="2195" xr:uid="{00000000-0005-0000-0000-00008B150000}"/>
    <cellStyle name="SAPError 3" xfId="4008" xr:uid="{00000000-0005-0000-0000-00008C150000}"/>
    <cellStyle name="SAPKey" xfId="942" xr:uid="{00000000-0005-0000-0000-00008D150000}"/>
    <cellStyle name="SAPKey 2" xfId="2196" xr:uid="{00000000-0005-0000-0000-00008E150000}"/>
    <cellStyle name="SAPKey 3" xfId="4009" xr:uid="{00000000-0005-0000-0000-00008F150000}"/>
    <cellStyle name="SAPLocked" xfId="943" xr:uid="{00000000-0005-0000-0000-000090150000}"/>
    <cellStyle name="SAPLocked 2" xfId="2197" xr:uid="{00000000-0005-0000-0000-000091150000}"/>
    <cellStyle name="SAPLocked 3" xfId="4010" xr:uid="{00000000-0005-0000-0000-000092150000}"/>
    <cellStyle name="SAPOutput" xfId="944" xr:uid="{00000000-0005-0000-0000-000093150000}"/>
    <cellStyle name="SAPOutput 2" xfId="2198" xr:uid="{00000000-0005-0000-0000-000094150000}"/>
    <cellStyle name="SAPOutput 3" xfId="4011" xr:uid="{00000000-0005-0000-0000-000095150000}"/>
    <cellStyle name="SAPSpace" xfId="945" xr:uid="{00000000-0005-0000-0000-000096150000}"/>
    <cellStyle name="SAPSpace 2" xfId="2199" xr:uid="{00000000-0005-0000-0000-000097150000}"/>
    <cellStyle name="SAPSpace 3" xfId="4012" xr:uid="{00000000-0005-0000-0000-000098150000}"/>
    <cellStyle name="SAPText" xfId="946" xr:uid="{00000000-0005-0000-0000-000099150000}"/>
    <cellStyle name="SAPText 2" xfId="2200" xr:uid="{00000000-0005-0000-0000-00009A150000}"/>
    <cellStyle name="SAPText 3" xfId="4013" xr:uid="{00000000-0005-0000-0000-00009B150000}"/>
    <cellStyle name="SAPUnLocked" xfId="947" xr:uid="{00000000-0005-0000-0000-00009C150000}"/>
    <cellStyle name="SAPUnLocked 2" xfId="2201" xr:uid="{00000000-0005-0000-0000-00009D150000}"/>
    <cellStyle name="SAPUnLocked 3" xfId="4014" xr:uid="{00000000-0005-0000-0000-00009E150000}"/>
    <cellStyle name="Sep. milhar [0]" xfId="948" xr:uid="{00000000-0005-0000-0000-00009F150000}"/>
    <cellStyle name="Separador de m" xfId="949" xr:uid="{00000000-0005-0000-0000-0000A0150000}"/>
    <cellStyle name="Separador de milhares 10" xfId="230" xr:uid="{00000000-0005-0000-0000-0000A1150000}"/>
    <cellStyle name="Separador de milhares 10 10" xfId="349" xr:uid="{00000000-0005-0000-0000-0000A2150000}"/>
    <cellStyle name="Separador de milhares 10 10 2" xfId="5550" xr:uid="{00000000-0005-0000-0000-0000A3150000}"/>
    <cellStyle name="Separador de milhares 10 11" xfId="352" xr:uid="{00000000-0005-0000-0000-0000A4150000}"/>
    <cellStyle name="Separador de milhares 10 11 2" xfId="5553" xr:uid="{00000000-0005-0000-0000-0000A5150000}"/>
    <cellStyle name="Separador de milhares 10 12" xfId="355" xr:uid="{00000000-0005-0000-0000-0000A6150000}"/>
    <cellStyle name="Separador de milhares 10 12 2" xfId="5556" xr:uid="{00000000-0005-0000-0000-0000A7150000}"/>
    <cellStyle name="Separador de milhares 10 13" xfId="378" xr:uid="{00000000-0005-0000-0000-0000A8150000}"/>
    <cellStyle name="Separador de milhares 10 13 2" xfId="5561" xr:uid="{00000000-0005-0000-0000-0000A9150000}"/>
    <cellStyle name="Separador de milhares 10 14" xfId="383" xr:uid="{00000000-0005-0000-0000-0000AA150000}"/>
    <cellStyle name="Separador de milhares 10 14 2" xfId="5566" xr:uid="{00000000-0005-0000-0000-0000AB150000}"/>
    <cellStyle name="Separador de milhares 10 15" xfId="268" xr:uid="{00000000-0005-0000-0000-0000AC150000}"/>
    <cellStyle name="Separador de milhares 10 15 2" xfId="5514" xr:uid="{00000000-0005-0000-0000-0000AD150000}"/>
    <cellStyle name="Separador de milhares 10 16" xfId="1155" xr:uid="{00000000-0005-0000-0000-0000AE150000}"/>
    <cellStyle name="Separador de milhares 10 17" xfId="4015" xr:uid="{00000000-0005-0000-0000-0000AF150000}"/>
    <cellStyle name="Separador de milhares 10 17 2" xfId="5979" xr:uid="{00000000-0005-0000-0000-0000B0150000}"/>
    <cellStyle name="Separador de milhares 10 18" xfId="5508" xr:uid="{00000000-0005-0000-0000-0000B1150000}"/>
    <cellStyle name="Separador de milhares 10 2" xfId="269" xr:uid="{00000000-0005-0000-0000-0000B2150000}"/>
    <cellStyle name="Separador de milhares 10 2 2" xfId="1156" xr:uid="{00000000-0005-0000-0000-0000B3150000}"/>
    <cellStyle name="Separador de milhares 10 2 2 2" xfId="5668" xr:uid="{00000000-0005-0000-0000-0000B4150000}"/>
    <cellStyle name="Separador de milhares 10 2 3" xfId="5515" xr:uid="{00000000-0005-0000-0000-0000B5150000}"/>
    <cellStyle name="Separador de milhares 10 3" xfId="328" xr:uid="{00000000-0005-0000-0000-0000B6150000}"/>
    <cellStyle name="Separador de milhares 10 3 2" xfId="5529" xr:uid="{00000000-0005-0000-0000-0000B7150000}"/>
    <cellStyle name="Separador de milhares 10 4" xfId="331" xr:uid="{00000000-0005-0000-0000-0000B8150000}"/>
    <cellStyle name="Separador de milhares 10 4 2" xfId="5532" xr:uid="{00000000-0005-0000-0000-0000B9150000}"/>
    <cellStyle name="Separador de milhares 10 5" xfId="334" xr:uid="{00000000-0005-0000-0000-0000BA150000}"/>
    <cellStyle name="Separador de milhares 10 5 2" xfId="5535" xr:uid="{00000000-0005-0000-0000-0000BB150000}"/>
    <cellStyle name="Separador de milhares 10 6" xfId="337" xr:uid="{00000000-0005-0000-0000-0000BC150000}"/>
    <cellStyle name="Separador de milhares 10 6 2" xfId="5538" xr:uid="{00000000-0005-0000-0000-0000BD150000}"/>
    <cellStyle name="Separador de milhares 10 7" xfId="340" xr:uid="{00000000-0005-0000-0000-0000BE150000}"/>
    <cellStyle name="Separador de milhares 10 7 2" xfId="5541" xr:uid="{00000000-0005-0000-0000-0000BF150000}"/>
    <cellStyle name="Separador de milhares 10 8" xfId="343" xr:uid="{00000000-0005-0000-0000-0000C0150000}"/>
    <cellStyle name="Separador de milhares 10 8 2" xfId="5544" xr:uid="{00000000-0005-0000-0000-0000C1150000}"/>
    <cellStyle name="Separador de milhares 10 9" xfId="346" xr:uid="{00000000-0005-0000-0000-0000C2150000}"/>
    <cellStyle name="Separador de milhares 10 9 2" xfId="5547" xr:uid="{00000000-0005-0000-0000-0000C3150000}"/>
    <cellStyle name="Separador de milhares 11" xfId="270" xr:uid="{00000000-0005-0000-0000-0000C4150000}"/>
    <cellStyle name="Separador de milhares 11 10" xfId="347" xr:uid="{00000000-0005-0000-0000-0000C5150000}"/>
    <cellStyle name="Separador de milhares 11 10 2" xfId="5548" xr:uid="{00000000-0005-0000-0000-0000C6150000}"/>
    <cellStyle name="Separador de milhares 11 11" xfId="350" xr:uid="{00000000-0005-0000-0000-0000C7150000}"/>
    <cellStyle name="Separador de milhares 11 11 2" xfId="5551" xr:uid="{00000000-0005-0000-0000-0000C8150000}"/>
    <cellStyle name="Separador de milhares 11 12" xfId="353" xr:uid="{00000000-0005-0000-0000-0000C9150000}"/>
    <cellStyle name="Separador de milhares 11 12 2" xfId="5554" xr:uid="{00000000-0005-0000-0000-0000CA150000}"/>
    <cellStyle name="Separador de milhares 11 13" xfId="356" xr:uid="{00000000-0005-0000-0000-0000CB150000}"/>
    <cellStyle name="Separador de milhares 11 13 2" xfId="5557" xr:uid="{00000000-0005-0000-0000-0000CC150000}"/>
    <cellStyle name="Separador de milhares 11 14" xfId="379" xr:uid="{00000000-0005-0000-0000-0000CD150000}"/>
    <cellStyle name="Separador de milhares 11 14 2" xfId="5562" xr:uid="{00000000-0005-0000-0000-0000CE150000}"/>
    <cellStyle name="Separador de milhares 11 15" xfId="382" xr:uid="{00000000-0005-0000-0000-0000CF150000}"/>
    <cellStyle name="Separador de milhares 11 15 2" xfId="5565" xr:uid="{00000000-0005-0000-0000-0000D0150000}"/>
    <cellStyle name="Separador de milhares 11 16" xfId="1157" xr:uid="{00000000-0005-0000-0000-0000D1150000}"/>
    <cellStyle name="Separador de milhares 11 17" xfId="5516" xr:uid="{00000000-0005-0000-0000-0000D2150000}"/>
    <cellStyle name="Separador de milhares 11 2" xfId="271" xr:uid="{00000000-0005-0000-0000-0000D3150000}"/>
    <cellStyle name="Separador de milhares 11 2 2" xfId="5517" xr:uid="{00000000-0005-0000-0000-0000D4150000}"/>
    <cellStyle name="Separador de milhares 11 3" xfId="281" xr:uid="{00000000-0005-0000-0000-0000D5150000}"/>
    <cellStyle name="Separador de milhares 11 3 2" xfId="5524" xr:uid="{00000000-0005-0000-0000-0000D6150000}"/>
    <cellStyle name="Separador de milhares 11 4" xfId="329" xr:uid="{00000000-0005-0000-0000-0000D7150000}"/>
    <cellStyle name="Separador de milhares 11 4 2" xfId="5530" xr:uid="{00000000-0005-0000-0000-0000D8150000}"/>
    <cellStyle name="Separador de milhares 11 5" xfId="332" xr:uid="{00000000-0005-0000-0000-0000D9150000}"/>
    <cellStyle name="Separador de milhares 11 5 2" xfId="5533" xr:uid="{00000000-0005-0000-0000-0000DA150000}"/>
    <cellStyle name="Separador de milhares 11 6" xfId="335" xr:uid="{00000000-0005-0000-0000-0000DB150000}"/>
    <cellStyle name="Separador de milhares 11 6 2" xfId="5536" xr:uid="{00000000-0005-0000-0000-0000DC150000}"/>
    <cellStyle name="Separador de milhares 11 7" xfId="338" xr:uid="{00000000-0005-0000-0000-0000DD150000}"/>
    <cellStyle name="Separador de milhares 11 7 2" xfId="5539" xr:uid="{00000000-0005-0000-0000-0000DE150000}"/>
    <cellStyle name="Separador de milhares 11 8" xfId="341" xr:uid="{00000000-0005-0000-0000-0000DF150000}"/>
    <cellStyle name="Separador de milhares 11 8 2" xfId="5542" xr:uid="{00000000-0005-0000-0000-0000E0150000}"/>
    <cellStyle name="Separador de milhares 11 9" xfId="344" xr:uid="{00000000-0005-0000-0000-0000E1150000}"/>
    <cellStyle name="Separador de milhares 11 9 2" xfId="5545" xr:uid="{00000000-0005-0000-0000-0000E2150000}"/>
    <cellStyle name="Separador de milhares 12" xfId="950" xr:uid="{00000000-0005-0000-0000-0000E3150000}"/>
    <cellStyle name="Separador de milhares 12 2" xfId="1158" xr:uid="{00000000-0005-0000-0000-0000E4150000}"/>
    <cellStyle name="Separador de milhares 12 2 2" xfId="4016" xr:uid="{00000000-0005-0000-0000-0000E5150000}"/>
    <cellStyle name="Separador de milhares 12 3" xfId="4017" xr:uid="{00000000-0005-0000-0000-0000E6150000}"/>
    <cellStyle name="Separador de milhares 12 4" xfId="4018" xr:uid="{00000000-0005-0000-0000-0000E7150000}"/>
    <cellStyle name="Separador de milhares 12_Plan2" xfId="4019" xr:uid="{00000000-0005-0000-0000-0000E8150000}"/>
    <cellStyle name="Separador de milhares 13" xfId="951" xr:uid="{00000000-0005-0000-0000-0000E9150000}"/>
    <cellStyle name="Separador de milhares 13 2" xfId="1163" xr:uid="{00000000-0005-0000-0000-0000EA150000}"/>
    <cellStyle name="Separador de milhares 13 2 2" xfId="4020" xr:uid="{00000000-0005-0000-0000-0000EB150000}"/>
    <cellStyle name="Separador de milhares 13 2 2 2" xfId="5980" xr:uid="{00000000-0005-0000-0000-0000EC150000}"/>
    <cellStyle name="Separador de milhares 13 3" xfId="4021" xr:uid="{00000000-0005-0000-0000-0000ED150000}"/>
    <cellStyle name="Separador de milhares 13 4" xfId="4022" xr:uid="{00000000-0005-0000-0000-0000EE150000}"/>
    <cellStyle name="Separador de milhares 13 4 2" xfId="5981" xr:uid="{00000000-0005-0000-0000-0000EF150000}"/>
    <cellStyle name="Separador de milhares 13 5" xfId="5619" xr:uid="{00000000-0005-0000-0000-0000F0150000}"/>
    <cellStyle name="Separador de milhares 13_Plan2" xfId="4023" xr:uid="{00000000-0005-0000-0000-0000F1150000}"/>
    <cellStyle name="Separador de milhares 14" xfId="952" xr:uid="{00000000-0005-0000-0000-0000F2150000}"/>
    <cellStyle name="Separador de milhares 14 2" xfId="1164" xr:uid="{00000000-0005-0000-0000-0000F3150000}"/>
    <cellStyle name="Separador de milhares 14 2 2" xfId="4024" xr:uid="{00000000-0005-0000-0000-0000F4150000}"/>
    <cellStyle name="Separador de milhares 14 2 3" xfId="5670" xr:uid="{00000000-0005-0000-0000-0000F5150000}"/>
    <cellStyle name="Separador de milhares 14 3" xfId="4025" xr:uid="{00000000-0005-0000-0000-0000F6150000}"/>
    <cellStyle name="Separador de milhares 14 3 2" xfId="5982" xr:uid="{00000000-0005-0000-0000-0000F7150000}"/>
    <cellStyle name="Separador de milhares 14 4" xfId="4026" xr:uid="{00000000-0005-0000-0000-0000F8150000}"/>
    <cellStyle name="Separador de milhares 14_Plan2" xfId="4027" xr:uid="{00000000-0005-0000-0000-0000F9150000}"/>
    <cellStyle name="Separador de milhares 15" xfId="953" xr:uid="{00000000-0005-0000-0000-0000FA150000}"/>
    <cellStyle name="Separador de milhares 15 2" xfId="1165" xr:uid="{00000000-0005-0000-0000-0000FB150000}"/>
    <cellStyle name="Separador de milhares 15 2 2" xfId="4028" xr:uid="{00000000-0005-0000-0000-0000FC150000}"/>
    <cellStyle name="Separador de milhares 15 3" xfId="4029" xr:uid="{00000000-0005-0000-0000-0000FD150000}"/>
    <cellStyle name="Separador de milhares 15 4" xfId="4030" xr:uid="{00000000-0005-0000-0000-0000FE150000}"/>
    <cellStyle name="Separador de milhares 15_Plan2" xfId="4031" xr:uid="{00000000-0005-0000-0000-0000FF150000}"/>
    <cellStyle name="Separador de milhares 16" xfId="954" xr:uid="{00000000-0005-0000-0000-000000160000}"/>
    <cellStyle name="Separador de milhares 17" xfId="955" xr:uid="{00000000-0005-0000-0000-000001160000}"/>
    <cellStyle name="Separador de milhares 18" xfId="956" xr:uid="{00000000-0005-0000-0000-000002160000}"/>
    <cellStyle name="Separador de milhares 19" xfId="957" xr:uid="{00000000-0005-0000-0000-000003160000}"/>
    <cellStyle name="Separador de milhares 19 2" xfId="5620" xr:uid="{00000000-0005-0000-0000-000004160000}"/>
    <cellStyle name="Separador de milhares 2" xfId="162" xr:uid="{00000000-0005-0000-0000-000005160000}"/>
    <cellStyle name="Separador de milhares 2 10" xfId="250" xr:uid="{00000000-0005-0000-0000-000006160000}"/>
    <cellStyle name="Separador de milhares 2 10 2" xfId="1705" xr:uid="{00000000-0005-0000-0000-000007160000}"/>
    <cellStyle name="Separador de milhares 2 10 3" xfId="4033" xr:uid="{00000000-0005-0000-0000-000008160000}"/>
    <cellStyle name="Separador de milhares 2 10 3 2" xfId="5983" xr:uid="{00000000-0005-0000-0000-000009160000}"/>
    <cellStyle name="Separador de milhares 2 11" xfId="958" xr:uid="{00000000-0005-0000-0000-00000A160000}"/>
    <cellStyle name="Separador de milhares 2 11 2" xfId="5621" xr:uid="{00000000-0005-0000-0000-00000B160000}"/>
    <cellStyle name="Separador de milhares 2 12" xfId="959" xr:uid="{00000000-0005-0000-0000-00000C160000}"/>
    <cellStyle name="Separador de milhares 2 12 2" xfId="5622" xr:uid="{00000000-0005-0000-0000-00000D160000}"/>
    <cellStyle name="Separador de milhares 2 13" xfId="960" xr:uid="{00000000-0005-0000-0000-00000E160000}"/>
    <cellStyle name="Separador de milhares 2 13 2" xfId="5623" xr:uid="{00000000-0005-0000-0000-00000F160000}"/>
    <cellStyle name="Separador de milhares 2 14" xfId="961" xr:uid="{00000000-0005-0000-0000-000010160000}"/>
    <cellStyle name="Separador de milhares 2 14 2" xfId="5624" xr:uid="{00000000-0005-0000-0000-000011160000}"/>
    <cellStyle name="Separador de milhares 2 15" xfId="962" xr:uid="{00000000-0005-0000-0000-000012160000}"/>
    <cellStyle name="Separador de milhares 2 15 2" xfId="5625" xr:uid="{00000000-0005-0000-0000-000013160000}"/>
    <cellStyle name="Separador de milhares 2 16" xfId="1110" xr:uid="{00000000-0005-0000-0000-000014160000}"/>
    <cellStyle name="Separador de milhares 2 16 2" xfId="2280" xr:uid="{00000000-0005-0000-0000-000015160000}"/>
    <cellStyle name="Separador de milhares 2 16_Income statement" xfId="1475" xr:uid="{00000000-0005-0000-0000-000016160000}"/>
    <cellStyle name="Separador de milhares 2 17" xfId="4032" xr:uid="{00000000-0005-0000-0000-000017160000}"/>
    <cellStyle name="Separador de milhares 2 18" xfId="5386" xr:uid="{00000000-0005-0000-0000-000018160000}"/>
    <cellStyle name="Separador de milhares 2 19" xfId="5271" xr:uid="{00000000-0005-0000-0000-000019160000}"/>
    <cellStyle name="Separador de milhares 2 2" xfId="317" xr:uid="{00000000-0005-0000-0000-00001A160000}"/>
    <cellStyle name="Separador de milhares 2 2 2" xfId="963" xr:uid="{00000000-0005-0000-0000-00001B160000}"/>
    <cellStyle name="Separador de milhares 2 2 2 2" xfId="5626" xr:uid="{00000000-0005-0000-0000-00001C160000}"/>
    <cellStyle name="Separador de milhares 2 2 3" xfId="964" xr:uid="{00000000-0005-0000-0000-00001D160000}"/>
    <cellStyle name="Separador de milhares 2 2 3 2" xfId="5627" xr:uid="{00000000-0005-0000-0000-00001E160000}"/>
    <cellStyle name="Separador de milhares 2 2 4" xfId="965" xr:uid="{00000000-0005-0000-0000-00001F160000}"/>
    <cellStyle name="Separador de milhares 2 2 4 2" xfId="5628" xr:uid="{00000000-0005-0000-0000-000020160000}"/>
    <cellStyle name="Separador de milhares 2 2 5" xfId="5526" xr:uid="{00000000-0005-0000-0000-000021160000}"/>
    <cellStyle name="Separador de milhares 2 20" xfId="5440" xr:uid="{00000000-0005-0000-0000-000022160000}"/>
    <cellStyle name="Separador de milhares 2 21" xfId="5400" xr:uid="{00000000-0005-0000-0000-000023160000}"/>
    <cellStyle name="Separador de milhares 2 22" xfId="5262" xr:uid="{00000000-0005-0000-0000-000024160000}"/>
    <cellStyle name="Separador de milhares 2 23" xfId="5254" xr:uid="{00000000-0005-0000-0000-000025160000}"/>
    <cellStyle name="Separador de milhares 2 24" xfId="5373" xr:uid="{00000000-0005-0000-0000-000026160000}"/>
    <cellStyle name="Separador de milhares 2 25" xfId="5456" xr:uid="{00000000-0005-0000-0000-000027160000}"/>
    <cellStyle name="Separador de milhares 2 26" xfId="5405" xr:uid="{00000000-0005-0000-0000-000028160000}"/>
    <cellStyle name="Separador de milhares 2 27" xfId="5419" xr:uid="{00000000-0005-0000-0000-000029160000}"/>
    <cellStyle name="Separador de milhares 2 28" xfId="5447" xr:uid="{00000000-0005-0000-0000-00002A160000}"/>
    <cellStyle name="Separador de milhares 2 29" xfId="5438" xr:uid="{00000000-0005-0000-0000-00002B160000}"/>
    <cellStyle name="Separador de milhares 2 3" xfId="360" xr:uid="{00000000-0005-0000-0000-00002C160000}"/>
    <cellStyle name="Separador de milhares 2 3 2" xfId="966" xr:uid="{00000000-0005-0000-0000-00002D160000}"/>
    <cellStyle name="Separador de milhares 2 3 2 2" xfId="5629" xr:uid="{00000000-0005-0000-0000-00002E160000}"/>
    <cellStyle name="Separador de milhares 2 3 3" xfId="1767" xr:uid="{00000000-0005-0000-0000-00002F160000}"/>
    <cellStyle name="Separador de milhares 2 3 4" xfId="4034" xr:uid="{00000000-0005-0000-0000-000030160000}"/>
    <cellStyle name="Separador de milhares 2 3 4 2" xfId="5984" xr:uid="{00000000-0005-0000-0000-000031160000}"/>
    <cellStyle name="Separador de milhares 2 30" xfId="5434" xr:uid="{00000000-0005-0000-0000-000032160000}"/>
    <cellStyle name="Separador de milhares 2 31" xfId="5446" xr:uid="{00000000-0005-0000-0000-000033160000}"/>
    <cellStyle name="Separador de milhares 2 4" xfId="367" xr:uid="{00000000-0005-0000-0000-000034160000}"/>
    <cellStyle name="Separador de milhares 2 4 2" xfId="967" xr:uid="{00000000-0005-0000-0000-000035160000}"/>
    <cellStyle name="Separador de milhares 2 4 2 2" xfId="5630" xr:uid="{00000000-0005-0000-0000-000036160000}"/>
    <cellStyle name="Separador de milhares 2 4 3" xfId="968" xr:uid="{00000000-0005-0000-0000-000037160000}"/>
    <cellStyle name="Separador de milhares 2 4 3 2" xfId="5631" xr:uid="{00000000-0005-0000-0000-000038160000}"/>
    <cellStyle name="Separador de milhares 2 4 4" xfId="1774" xr:uid="{00000000-0005-0000-0000-000039160000}"/>
    <cellStyle name="Separador de milhares 2 4 5" xfId="4035" xr:uid="{00000000-0005-0000-0000-00003A160000}"/>
    <cellStyle name="Separador de milhares 2 4 5 2" xfId="5985" xr:uid="{00000000-0005-0000-0000-00003B160000}"/>
    <cellStyle name="Separador de milhares 2 5" xfId="369" xr:uid="{00000000-0005-0000-0000-00003C160000}"/>
    <cellStyle name="Separador de milhares 2 5 2" xfId="969" xr:uid="{00000000-0005-0000-0000-00003D160000}"/>
    <cellStyle name="Separador de milhares 2 5 2 2" xfId="5632" xr:uid="{00000000-0005-0000-0000-00003E160000}"/>
    <cellStyle name="Separador de milhares 2 5 3" xfId="1776" xr:uid="{00000000-0005-0000-0000-00003F160000}"/>
    <cellStyle name="Separador de milhares 2 5 4" xfId="4036" xr:uid="{00000000-0005-0000-0000-000040160000}"/>
    <cellStyle name="Separador de milhares 2 5 4 2" xfId="5986" xr:uid="{00000000-0005-0000-0000-000041160000}"/>
    <cellStyle name="Separador de milhares 2 6" xfId="371" xr:uid="{00000000-0005-0000-0000-000042160000}"/>
    <cellStyle name="Separador de milhares 2 6 2" xfId="970" xr:uid="{00000000-0005-0000-0000-000043160000}"/>
    <cellStyle name="Separador de milhares 2 6 2 2" xfId="5633" xr:uid="{00000000-0005-0000-0000-000044160000}"/>
    <cellStyle name="Separador de milhares 2 6 3" xfId="1778" xr:uid="{00000000-0005-0000-0000-000045160000}"/>
    <cellStyle name="Separador de milhares 2 6 4" xfId="4037" xr:uid="{00000000-0005-0000-0000-000046160000}"/>
    <cellStyle name="Separador de milhares 2 6 4 2" xfId="5987" xr:uid="{00000000-0005-0000-0000-000047160000}"/>
    <cellStyle name="Separador de milhares 2 7" xfId="373" xr:uid="{00000000-0005-0000-0000-000048160000}"/>
    <cellStyle name="Separador de milhares 2 7 2" xfId="1780" xr:uid="{00000000-0005-0000-0000-000049160000}"/>
    <cellStyle name="Separador de milhares 2 7 3" xfId="4038" xr:uid="{00000000-0005-0000-0000-00004A160000}"/>
    <cellStyle name="Separador de milhares 2 7 3 2" xfId="5988" xr:uid="{00000000-0005-0000-0000-00004B160000}"/>
    <cellStyle name="Separador de milhares 2 8" xfId="375" xr:uid="{00000000-0005-0000-0000-00004C160000}"/>
    <cellStyle name="Separador de milhares 2 8 2" xfId="1782" xr:uid="{00000000-0005-0000-0000-00004D160000}"/>
    <cellStyle name="Separador de milhares 2 8 3" xfId="4039" xr:uid="{00000000-0005-0000-0000-00004E160000}"/>
    <cellStyle name="Separador de milhares 2 8 3 2" xfId="5989" xr:uid="{00000000-0005-0000-0000-00004F160000}"/>
    <cellStyle name="Separador de milhares 2 9" xfId="272" xr:uid="{00000000-0005-0000-0000-000050160000}"/>
    <cellStyle name="Separador de milhares 2 9 2" xfId="4040" xr:uid="{00000000-0005-0000-0000-000051160000}"/>
    <cellStyle name="Separador de milhares 2 9 2 2" xfId="5990" xr:uid="{00000000-0005-0000-0000-000052160000}"/>
    <cellStyle name="Separador de milhares 2 9 3" xfId="5518" xr:uid="{00000000-0005-0000-0000-000053160000}"/>
    <cellStyle name="Separador de milhares 20" xfId="971" xr:uid="{00000000-0005-0000-0000-000054160000}"/>
    <cellStyle name="Separador de milhares 21" xfId="972" xr:uid="{00000000-0005-0000-0000-000055160000}"/>
    <cellStyle name="Separador de milhares 21 2" xfId="5634" xr:uid="{00000000-0005-0000-0000-000056160000}"/>
    <cellStyle name="Separador de milhares 22" xfId="973" xr:uid="{00000000-0005-0000-0000-000057160000}"/>
    <cellStyle name="Separador de milhares 23" xfId="974" xr:uid="{00000000-0005-0000-0000-000058160000}"/>
    <cellStyle name="Separador de milhares 23 2" xfId="5635" xr:uid="{00000000-0005-0000-0000-000059160000}"/>
    <cellStyle name="Separador de milhares 24" xfId="975" xr:uid="{00000000-0005-0000-0000-00005A160000}"/>
    <cellStyle name="Separador de milhares 25" xfId="976" xr:uid="{00000000-0005-0000-0000-00005B160000}"/>
    <cellStyle name="Separador de milhares 26" xfId="977" xr:uid="{00000000-0005-0000-0000-00005C160000}"/>
    <cellStyle name="Separador de milhares 26 2" xfId="5637" xr:uid="{00000000-0005-0000-0000-00005D160000}"/>
    <cellStyle name="Separador de milhares 3" xfId="158" xr:uid="{00000000-0005-0000-0000-00005E160000}"/>
    <cellStyle name="Separador de milhares 3 10" xfId="5423" xr:uid="{00000000-0005-0000-0000-00005F160000}"/>
    <cellStyle name="Separador de milhares 3 11" xfId="5492" xr:uid="{00000000-0005-0000-0000-000060160000}"/>
    <cellStyle name="Separador de milhares 3 2" xfId="978" xr:uid="{00000000-0005-0000-0000-000061160000}"/>
    <cellStyle name="Separador de milhares 3 2 2" xfId="2208" xr:uid="{00000000-0005-0000-0000-000062160000}"/>
    <cellStyle name="Separador de milhares 3 2 3" xfId="4042" xr:uid="{00000000-0005-0000-0000-000063160000}"/>
    <cellStyle name="Separador de milhares 3 2_Income statement" xfId="1476" xr:uid="{00000000-0005-0000-0000-000064160000}"/>
    <cellStyle name="Separador de milhares 3 3" xfId="979" xr:uid="{00000000-0005-0000-0000-000065160000}"/>
    <cellStyle name="Separador de milhares 3 3 2" xfId="5638" xr:uid="{00000000-0005-0000-0000-000066160000}"/>
    <cellStyle name="Separador de milhares 3 4" xfId="980" xr:uid="{00000000-0005-0000-0000-000067160000}"/>
    <cellStyle name="Separador de milhares 3 4 2" xfId="5639" xr:uid="{00000000-0005-0000-0000-000068160000}"/>
    <cellStyle name="Separador de milhares 3 5" xfId="1111" xr:uid="{00000000-0005-0000-0000-000069160000}"/>
    <cellStyle name="Separador de milhares 3 5 2" xfId="2281" xr:uid="{00000000-0005-0000-0000-00006A160000}"/>
    <cellStyle name="Separador de milhares 3 5_Income statement" xfId="1477" xr:uid="{00000000-0005-0000-0000-00006B160000}"/>
    <cellStyle name="Separador de milhares 3 6" xfId="4041" xr:uid="{00000000-0005-0000-0000-00006C160000}"/>
    <cellStyle name="Separador de milhares 3 7" xfId="5388" xr:uid="{00000000-0005-0000-0000-00006D160000}"/>
    <cellStyle name="Separador de milhares 3 8" xfId="5415" xr:uid="{00000000-0005-0000-0000-00006E160000}"/>
    <cellStyle name="Separador de milhares 3 9" xfId="5365" xr:uid="{00000000-0005-0000-0000-00006F160000}"/>
    <cellStyle name="Separador de milhares 4" xfId="159" xr:uid="{00000000-0005-0000-0000-000070160000}"/>
    <cellStyle name="Separador de milhares 4 10" xfId="348" xr:uid="{00000000-0005-0000-0000-000071160000}"/>
    <cellStyle name="Separador de milhares 4 10 2" xfId="5549" xr:uid="{00000000-0005-0000-0000-000072160000}"/>
    <cellStyle name="Separador de milhares 4 11" xfId="351" xr:uid="{00000000-0005-0000-0000-000073160000}"/>
    <cellStyle name="Separador de milhares 4 11 2" xfId="5552" xr:uid="{00000000-0005-0000-0000-000074160000}"/>
    <cellStyle name="Separador de milhares 4 12" xfId="354" xr:uid="{00000000-0005-0000-0000-000075160000}"/>
    <cellStyle name="Separador de milhares 4 12 2" xfId="5555" xr:uid="{00000000-0005-0000-0000-000076160000}"/>
    <cellStyle name="Separador de milhares 4 13" xfId="357" xr:uid="{00000000-0005-0000-0000-000077160000}"/>
    <cellStyle name="Separador de milhares 4 13 2" xfId="5558" xr:uid="{00000000-0005-0000-0000-000078160000}"/>
    <cellStyle name="Separador de milhares 4 14" xfId="380" xr:uid="{00000000-0005-0000-0000-000079160000}"/>
    <cellStyle name="Separador de milhares 4 14 2" xfId="5563" xr:uid="{00000000-0005-0000-0000-00007A160000}"/>
    <cellStyle name="Separador de milhares 4 15" xfId="381" xr:uid="{00000000-0005-0000-0000-00007B160000}"/>
    <cellStyle name="Separador de milhares 4 15 2" xfId="5564" xr:uid="{00000000-0005-0000-0000-00007C160000}"/>
    <cellStyle name="Separador de milhares 4 16" xfId="273" xr:uid="{00000000-0005-0000-0000-00007D160000}"/>
    <cellStyle name="Separador de milhares 4 16 2" xfId="5519" xr:uid="{00000000-0005-0000-0000-00007E160000}"/>
    <cellStyle name="Separador de milhares 4 17" xfId="1112" xr:uid="{00000000-0005-0000-0000-00007F160000}"/>
    <cellStyle name="Separador de milhares 4 17 2" xfId="5663" xr:uid="{00000000-0005-0000-0000-000080160000}"/>
    <cellStyle name="Separador de milhares 4 18" xfId="4043" xr:uid="{00000000-0005-0000-0000-000081160000}"/>
    <cellStyle name="Separador de milhares 4 19" xfId="5493" xr:uid="{00000000-0005-0000-0000-000082160000}"/>
    <cellStyle name="Separador de milhares 4 2" xfId="274" xr:uid="{00000000-0005-0000-0000-000083160000}"/>
    <cellStyle name="Separador de milhares 4 2 2" xfId="1159" xr:uid="{00000000-0005-0000-0000-000084160000}"/>
    <cellStyle name="Separador de milhares 4 2 3" xfId="4044" xr:uid="{00000000-0005-0000-0000-000085160000}"/>
    <cellStyle name="Separador de milhares 4 2 3 2" xfId="5992" xr:uid="{00000000-0005-0000-0000-000086160000}"/>
    <cellStyle name="Separador de milhares 4 2 4" xfId="5520" xr:uid="{00000000-0005-0000-0000-000087160000}"/>
    <cellStyle name="Separador de milhares 4 3" xfId="282" xr:uid="{00000000-0005-0000-0000-000088160000}"/>
    <cellStyle name="Separador de milhares 4 3 2" xfId="5525" xr:uid="{00000000-0005-0000-0000-000089160000}"/>
    <cellStyle name="Separador de milhares 4 4" xfId="330" xr:uid="{00000000-0005-0000-0000-00008A160000}"/>
    <cellStyle name="Separador de milhares 4 4 2" xfId="5531" xr:uid="{00000000-0005-0000-0000-00008B160000}"/>
    <cellStyle name="Separador de milhares 4 5" xfId="333" xr:uid="{00000000-0005-0000-0000-00008C160000}"/>
    <cellStyle name="Separador de milhares 4 5 2" xfId="5534" xr:uid="{00000000-0005-0000-0000-00008D160000}"/>
    <cellStyle name="Separador de milhares 4 6" xfId="336" xr:uid="{00000000-0005-0000-0000-00008E160000}"/>
    <cellStyle name="Separador de milhares 4 6 2" xfId="5537" xr:uid="{00000000-0005-0000-0000-00008F160000}"/>
    <cellStyle name="Separador de milhares 4 7" xfId="339" xr:uid="{00000000-0005-0000-0000-000090160000}"/>
    <cellStyle name="Separador de milhares 4 7 2" xfId="5540" xr:uid="{00000000-0005-0000-0000-000091160000}"/>
    <cellStyle name="Separador de milhares 4 8" xfId="342" xr:uid="{00000000-0005-0000-0000-000092160000}"/>
    <cellStyle name="Separador de milhares 4 8 2" xfId="5543" xr:uid="{00000000-0005-0000-0000-000093160000}"/>
    <cellStyle name="Separador de milhares 4 9" xfId="345" xr:uid="{00000000-0005-0000-0000-000094160000}"/>
    <cellStyle name="Separador de milhares 4 9 2" xfId="5546" xr:uid="{00000000-0005-0000-0000-000095160000}"/>
    <cellStyle name="Separador de milhares 5" xfId="222" xr:uid="{00000000-0005-0000-0000-000096160000}"/>
    <cellStyle name="Separador de milhares 5 2" xfId="275" xr:uid="{00000000-0005-0000-0000-000097160000}"/>
    <cellStyle name="Separador de milhares 5 2 2" xfId="1160" xr:uid="{00000000-0005-0000-0000-000098160000}"/>
    <cellStyle name="Separador de milhares 5 2 2 2" xfId="4046" xr:uid="{00000000-0005-0000-0000-000099160000}"/>
    <cellStyle name="Separador de milhares 5 2 2 2 2" xfId="5994" xr:uid="{00000000-0005-0000-0000-00009A160000}"/>
    <cellStyle name="Separador de milhares 5 2 2 3" xfId="5669" xr:uid="{00000000-0005-0000-0000-00009B160000}"/>
    <cellStyle name="Separador de milhares 5 2 3" xfId="4047" xr:uid="{00000000-0005-0000-0000-00009C160000}"/>
    <cellStyle name="Separador de milhares 5 2 3 2" xfId="5995" xr:uid="{00000000-0005-0000-0000-00009D160000}"/>
    <cellStyle name="Separador de milhares 5 2 4" xfId="4048" xr:uid="{00000000-0005-0000-0000-00009E160000}"/>
    <cellStyle name="Separador de milhares 5 2 4 2" xfId="5996" xr:uid="{00000000-0005-0000-0000-00009F160000}"/>
    <cellStyle name="Separador de milhares 5 2 5" xfId="4045" xr:uid="{00000000-0005-0000-0000-0000A0160000}"/>
    <cellStyle name="Separador de milhares 5 2 5 2" xfId="5993" xr:uid="{00000000-0005-0000-0000-0000A1160000}"/>
    <cellStyle name="Separador de milhares 5 2 6" xfId="5521" xr:uid="{00000000-0005-0000-0000-0000A2160000}"/>
    <cellStyle name="Separador de milhares 5 3" xfId="1113" xr:uid="{00000000-0005-0000-0000-0000A3160000}"/>
    <cellStyle name="Separador de milhares 5 3 2" xfId="5664" xr:uid="{00000000-0005-0000-0000-0000A4160000}"/>
    <cellStyle name="Separador de milhares 5 4" xfId="5505" xr:uid="{00000000-0005-0000-0000-0000A5160000}"/>
    <cellStyle name="Separador de milhares 6" xfId="160" xr:uid="{00000000-0005-0000-0000-0000A6160000}"/>
    <cellStyle name="Separador de milhares 6 2" xfId="318" xr:uid="{00000000-0005-0000-0000-0000A7160000}"/>
    <cellStyle name="Separador de milhares 6 2 2" xfId="5527" xr:uid="{00000000-0005-0000-0000-0000A8160000}"/>
    <cellStyle name="Separador de milhares 6 3" xfId="276" xr:uid="{00000000-0005-0000-0000-0000A9160000}"/>
    <cellStyle name="Separador de milhares 6 3 2" xfId="5522" xr:uid="{00000000-0005-0000-0000-0000AA160000}"/>
    <cellStyle name="Separador de milhares 6 4" xfId="1114" xr:uid="{00000000-0005-0000-0000-0000AB160000}"/>
    <cellStyle name="Separador de milhares 6 4 2" xfId="5665" xr:uid="{00000000-0005-0000-0000-0000AC160000}"/>
    <cellStyle name="Separador de milhares 6 5" xfId="5494" xr:uid="{00000000-0005-0000-0000-0000AD160000}"/>
    <cellStyle name="Separador de milhares 7" xfId="161" xr:uid="{00000000-0005-0000-0000-0000AE160000}"/>
    <cellStyle name="Separador de milhares 7 2" xfId="319" xr:uid="{00000000-0005-0000-0000-0000AF160000}"/>
    <cellStyle name="Separador de milhares 7 2 2" xfId="5528" xr:uid="{00000000-0005-0000-0000-0000B0160000}"/>
    <cellStyle name="Separador de milhares 7 3" xfId="277" xr:uid="{00000000-0005-0000-0000-0000B1160000}"/>
    <cellStyle name="Separador de milhares 7 3 2" xfId="5523" xr:uid="{00000000-0005-0000-0000-0000B2160000}"/>
    <cellStyle name="Separador de milhares 7 4" xfId="1115" xr:uid="{00000000-0005-0000-0000-0000B3160000}"/>
    <cellStyle name="Separador de milhares 7 4 2" xfId="5666" xr:uid="{00000000-0005-0000-0000-0000B4160000}"/>
    <cellStyle name="Separador de milhares 7 5" xfId="4049" xr:uid="{00000000-0005-0000-0000-0000B5160000}"/>
    <cellStyle name="Separador de milhares 7 6" xfId="5495" xr:uid="{00000000-0005-0000-0000-0000B6160000}"/>
    <cellStyle name="Separador de milhares 8" xfId="225" xr:uid="{00000000-0005-0000-0000-0000B7160000}"/>
    <cellStyle name="Separador de milhares 8 2" xfId="981" xr:uid="{00000000-0005-0000-0000-0000B8160000}"/>
    <cellStyle name="Separador de milhares 8 2 2" xfId="5640" xr:uid="{00000000-0005-0000-0000-0000B9160000}"/>
    <cellStyle name="Separador de milhares 8 3" xfId="982" xr:uid="{00000000-0005-0000-0000-0000BA160000}"/>
    <cellStyle name="Separador de milhares 8 3 2" xfId="5641" xr:uid="{00000000-0005-0000-0000-0000BB160000}"/>
    <cellStyle name="Separador de milhares 8 4" xfId="1161" xr:uid="{00000000-0005-0000-0000-0000BC160000}"/>
    <cellStyle name="Separador de milhares 8 5" xfId="4050" xr:uid="{00000000-0005-0000-0000-0000BD160000}"/>
    <cellStyle name="Separador de milhares 8 6" xfId="5506" xr:uid="{00000000-0005-0000-0000-0000BE160000}"/>
    <cellStyle name="Separador de milhares 9" xfId="228" xr:uid="{00000000-0005-0000-0000-0000BF160000}"/>
    <cellStyle name="Separador de milhares 9 2" xfId="1162" xr:uid="{00000000-0005-0000-0000-0000C0160000}"/>
    <cellStyle name="Separador de milhares 9 3" xfId="4051" xr:uid="{00000000-0005-0000-0000-0000C1160000}"/>
    <cellStyle name="Separador de milhares 9 3 2" xfId="5997" xr:uid="{00000000-0005-0000-0000-0000C2160000}"/>
    <cellStyle name="Separador de milhares 9 4" xfId="5507" xr:uid="{00000000-0005-0000-0000-0000C3160000}"/>
    <cellStyle name="Sledovaný hypertextový odkaz" xfId="983" xr:uid="{00000000-0005-0000-0000-0000C4160000}"/>
    <cellStyle name="Sledovaný hypertextový odkaz 2" xfId="2209" xr:uid="{00000000-0005-0000-0000-0000C5160000}"/>
    <cellStyle name="Sledovaný hypertextový odkaz 3" xfId="4052" xr:uid="{00000000-0005-0000-0000-0000C6160000}"/>
    <cellStyle name="Standard_56686" xfId="984" xr:uid="{00000000-0005-0000-0000-0000C7160000}"/>
    <cellStyle name="Style 1" xfId="985" xr:uid="{00000000-0005-0000-0000-0000C8160000}"/>
    <cellStyle name="Style 1 2" xfId="2210" xr:uid="{00000000-0005-0000-0000-0000C9160000}"/>
    <cellStyle name="Style 1 3" xfId="4053" xr:uid="{00000000-0005-0000-0000-0000CA160000}"/>
    <cellStyle name="STYLE1" xfId="986" xr:uid="{00000000-0005-0000-0000-0000CB160000}"/>
    <cellStyle name="STYLE1 - Style1" xfId="987" xr:uid="{00000000-0005-0000-0000-0000CC160000}"/>
    <cellStyle name="STYLE1 - Style1 2" xfId="2212" xr:uid="{00000000-0005-0000-0000-0000CD160000}"/>
    <cellStyle name="STYLE1 - Style1 3" xfId="4055" xr:uid="{00000000-0005-0000-0000-0000CE160000}"/>
    <cellStyle name="STYLE1 10" xfId="5384" xr:uid="{00000000-0005-0000-0000-0000CF160000}"/>
    <cellStyle name="STYLE1 11" xfId="3232" xr:uid="{00000000-0005-0000-0000-0000D0160000}"/>
    <cellStyle name="STYLE1 12" xfId="5375" xr:uid="{00000000-0005-0000-0000-0000D1160000}"/>
    <cellStyle name="STYLE1 13" xfId="5255" xr:uid="{00000000-0005-0000-0000-0000D2160000}"/>
    <cellStyle name="STYLE1 14" xfId="5260" xr:uid="{00000000-0005-0000-0000-0000D3160000}"/>
    <cellStyle name="STYLE1 15" xfId="5424" xr:uid="{00000000-0005-0000-0000-0000D4160000}"/>
    <cellStyle name="STYLE1 16" xfId="5361" xr:uid="{00000000-0005-0000-0000-0000D5160000}"/>
    <cellStyle name="STYLE1 17" xfId="5417" xr:uid="{00000000-0005-0000-0000-0000D6160000}"/>
    <cellStyle name="STYLE1 18" xfId="5285" xr:uid="{00000000-0005-0000-0000-0000D7160000}"/>
    <cellStyle name="STYLE1 19" xfId="5354" xr:uid="{00000000-0005-0000-0000-0000D8160000}"/>
    <cellStyle name="STYLE1 2" xfId="2211" xr:uid="{00000000-0005-0000-0000-0000D9160000}"/>
    <cellStyle name="STYLE1 20" xfId="5387" xr:uid="{00000000-0005-0000-0000-0000DA160000}"/>
    <cellStyle name="STYLE1 3" xfId="2328" xr:uid="{00000000-0005-0000-0000-0000DB160000}"/>
    <cellStyle name="STYLE1 4" xfId="2290" xr:uid="{00000000-0005-0000-0000-0000DC160000}"/>
    <cellStyle name="STYLE1 5" xfId="2177" xr:uid="{00000000-0005-0000-0000-0000DD160000}"/>
    <cellStyle name="STYLE1 6" xfId="4054" xr:uid="{00000000-0005-0000-0000-0000DE160000}"/>
    <cellStyle name="STYLE1 7" xfId="5389" xr:uid="{00000000-0005-0000-0000-0000DF160000}"/>
    <cellStyle name="STYLE1 8" xfId="5414" xr:uid="{00000000-0005-0000-0000-0000E0160000}"/>
    <cellStyle name="STYLE1 9" xfId="5249" xr:uid="{00000000-0005-0000-0000-0000E1160000}"/>
    <cellStyle name="STYLE2" xfId="988" xr:uid="{00000000-0005-0000-0000-0000E2160000}"/>
    <cellStyle name="STYLE2 - Style2" xfId="989" xr:uid="{00000000-0005-0000-0000-0000E3160000}"/>
    <cellStyle name="STYLE2 - Style2 2" xfId="2214" xr:uid="{00000000-0005-0000-0000-0000E4160000}"/>
    <cellStyle name="STYLE2 - Style2 3" xfId="4057" xr:uid="{00000000-0005-0000-0000-0000E5160000}"/>
    <cellStyle name="STYLE2 10" xfId="5284" xr:uid="{00000000-0005-0000-0000-0000E6160000}"/>
    <cellStyle name="STYLE2 11" xfId="5449" xr:uid="{00000000-0005-0000-0000-0000E7160000}"/>
    <cellStyle name="STYLE2 12" xfId="5256" xr:uid="{00000000-0005-0000-0000-0000E8160000}"/>
    <cellStyle name="STYLE2 13" xfId="5281" xr:uid="{00000000-0005-0000-0000-0000E9160000}"/>
    <cellStyle name="STYLE2 14" xfId="5250" xr:uid="{00000000-0005-0000-0000-0000EA160000}"/>
    <cellStyle name="STYLE2 15" xfId="5382" xr:uid="{00000000-0005-0000-0000-0000EB160000}"/>
    <cellStyle name="STYLE2 16" xfId="5360" xr:uid="{00000000-0005-0000-0000-0000EC160000}"/>
    <cellStyle name="STYLE2 17" xfId="5248" xr:uid="{00000000-0005-0000-0000-0000ED160000}"/>
    <cellStyle name="STYLE2 18" xfId="5374" xr:uid="{00000000-0005-0000-0000-0000EE160000}"/>
    <cellStyle name="STYLE2 19" xfId="3140" xr:uid="{00000000-0005-0000-0000-0000EF160000}"/>
    <cellStyle name="STYLE2 2" xfId="2213" xr:uid="{00000000-0005-0000-0000-0000F0160000}"/>
    <cellStyle name="STYLE2 20" xfId="5392" xr:uid="{00000000-0005-0000-0000-0000F1160000}"/>
    <cellStyle name="STYLE2 3" xfId="2329" xr:uid="{00000000-0005-0000-0000-0000F2160000}"/>
    <cellStyle name="STYLE2 4" xfId="2203" xr:uid="{00000000-0005-0000-0000-0000F3160000}"/>
    <cellStyle name="STYLE2 5" xfId="2352" xr:uid="{00000000-0005-0000-0000-0000F4160000}"/>
    <cellStyle name="STYLE2 6" xfId="4056" xr:uid="{00000000-0005-0000-0000-0000F5160000}"/>
    <cellStyle name="STYLE2 7" xfId="5390" xr:uid="{00000000-0005-0000-0000-0000F6160000}"/>
    <cellStyle name="STYLE2 8" xfId="5413" xr:uid="{00000000-0005-0000-0000-0000F7160000}"/>
    <cellStyle name="STYLE2 9" xfId="5366" xr:uid="{00000000-0005-0000-0000-0000F8160000}"/>
    <cellStyle name="SubHeading" xfId="990" xr:uid="{00000000-0005-0000-0000-0000F9160000}"/>
    <cellStyle name="SubHeading 2" xfId="2215" xr:uid="{00000000-0005-0000-0000-0000FA160000}"/>
    <cellStyle name="SubHeading 3" xfId="4058" xr:uid="{00000000-0005-0000-0000-0000FB160000}"/>
    <cellStyle name="Subtotal" xfId="991" xr:uid="{00000000-0005-0000-0000-0000FC160000}"/>
    <cellStyle name="Synoptics" xfId="992" xr:uid="{00000000-0005-0000-0000-0000FD160000}"/>
    <cellStyle name="Synoptics 2" xfId="2216" xr:uid="{00000000-0005-0000-0000-0000FE160000}"/>
    <cellStyle name="Synoptics 3" xfId="4059" xr:uid="{00000000-0005-0000-0000-0000FF160000}"/>
    <cellStyle name="taples Plaza" xfId="993" xr:uid="{00000000-0005-0000-0000-000000170000}"/>
    <cellStyle name="taples Plaza 2" xfId="2217" xr:uid="{00000000-0005-0000-0000-000001170000}"/>
    <cellStyle name="taples Plaza 3" xfId="4060" xr:uid="{00000000-0005-0000-0000-000002170000}"/>
    <cellStyle name="Text" xfId="994" xr:uid="{00000000-0005-0000-0000-000003170000}"/>
    <cellStyle name="Text 2" xfId="2218" xr:uid="{00000000-0005-0000-0000-000004170000}"/>
    <cellStyle name="Text 3" xfId="4061" xr:uid="{00000000-0005-0000-0000-000005170000}"/>
    <cellStyle name="Text Indent A" xfId="995" xr:uid="{00000000-0005-0000-0000-000006170000}"/>
    <cellStyle name="Text Indent B" xfId="996" xr:uid="{00000000-0005-0000-0000-000007170000}"/>
    <cellStyle name="Text Indent C" xfId="997" xr:uid="{00000000-0005-0000-0000-000008170000}"/>
    <cellStyle name="Texto de Aviso" xfId="1061" builtinId="11" customBuiltin="1"/>
    <cellStyle name="Texto de Aviso 2" xfId="320" xr:uid="{00000000-0005-0000-0000-00000A170000}"/>
    <cellStyle name="Texto de Aviso 2 2" xfId="998" xr:uid="{00000000-0005-0000-0000-00000B170000}"/>
    <cellStyle name="Texto de Aviso 2 2 2" xfId="2219" xr:uid="{00000000-0005-0000-0000-00000C170000}"/>
    <cellStyle name="Texto de Aviso 2 2 3" xfId="4063" xr:uid="{00000000-0005-0000-0000-00000D170000}"/>
    <cellStyle name="Texto de Aviso 2 3" xfId="1753" xr:uid="{00000000-0005-0000-0000-00000E170000}"/>
    <cellStyle name="Texto de Aviso 2 3 2" xfId="4064" xr:uid="{00000000-0005-0000-0000-00000F170000}"/>
    <cellStyle name="Texto de Aviso 2 4" xfId="4065" xr:uid="{00000000-0005-0000-0000-000010170000}"/>
    <cellStyle name="Texto de Aviso 2 5" xfId="4062" xr:uid="{00000000-0005-0000-0000-000011170000}"/>
    <cellStyle name="Texto de Aviso 2_Plan2" xfId="4066" xr:uid="{00000000-0005-0000-0000-000012170000}"/>
    <cellStyle name="Texto de Aviso 3" xfId="999" xr:uid="{00000000-0005-0000-0000-000013170000}"/>
    <cellStyle name="Texto de Aviso 3 2" xfId="2220" xr:uid="{00000000-0005-0000-0000-000014170000}"/>
    <cellStyle name="Texto de Aviso 3 3" xfId="4067" xr:uid="{00000000-0005-0000-0000-000015170000}"/>
    <cellStyle name="Texto de Aviso 3_Income statement" xfId="1478" xr:uid="{00000000-0005-0000-0000-000016170000}"/>
    <cellStyle name="Texto de Aviso 4" xfId="1000" xr:uid="{00000000-0005-0000-0000-000017170000}"/>
    <cellStyle name="Texto de Aviso 4 2" xfId="2221" xr:uid="{00000000-0005-0000-0000-000018170000}"/>
    <cellStyle name="Texto de Aviso 4 3" xfId="4068" xr:uid="{00000000-0005-0000-0000-000019170000}"/>
    <cellStyle name="Texto de Aviso 4_Income statement" xfId="1479" xr:uid="{00000000-0005-0000-0000-00001A170000}"/>
    <cellStyle name="Texto de Aviso 5" xfId="1001" xr:uid="{00000000-0005-0000-0000-00001B170000}"/>
    <cellStyle name="Texto de Aviso 5 2" xfId="2222" xr:uid="{00000000-0005-0000-0000-00001C170000}"/>
    <cellStyle name="Texto de Aviso 5 3" xfId="4069" xr:uid="{00000000-0005-0000-0000-00001D170000}"/>
    <cellStyle name="Texto de Aviso 5_Income statement" xfId="1480" xr:uid="{00000000-0005-0000-0000-00001E170000}"/>
    <cellStyle name="Texto de Aviso 6" xfId="1002" xr:uid="{00000000-0005-0000-0000-00001F170000}"/>
    <cellStyle name="Texto de Aviso 6 2" xfId="2223" xr:uid="{00000000-0005-0000-0000-000020170000}"/>
    <cellStyle name="Texto de Aviso 6 3" xfId="4070" xr:uid="{00000000-0005-0000-0000-000021170000}"/>
    <cellStyle name="Texto de Aviso 6_Income statement" xfId="1481" xr:uid="{00000000-0005-0000-0000-000022170000}"/>
    <cellStyle name="Texto de Aviso 7" xfId="1524" xr:uid="{00000000-0005-0000-0000-000023170000}"/>
    <cellStyle name="Texto de Aviso 7 2" xfId="5076" xr:uid="{00000000-0005-0000-0000-000024170000}"/>
    <cellStyle name="Texto de Aviso 8" xfId="4196" xr:uid="{00000000-0005-0000-0000-000025170000}"/>
    <cellStyle name="Texto Explicativo 2" xfId="321" xr:uid="{00000000-0005-0000-0000-000026170000}"/>
    <cellStyle name="Texto Explicativo 2 2" xfId="1003" xr:uid="{00000000-0005-0000-0000-000027170000}"/>
    <cellStyle name="Texto Explicativo 2 2 2" xfId="2224" xr:uid="{00000000-0005-0000-0000-000028170000}"/>
    <cellStyle name="Texto Explicativo 2 2 3" xfId="4072" xr:uid="{00000000-0005-0000-0000-000029170000}"/>
    <cellStyle name="Texto Explicativo 2 3" xfId="1754" xr:uid="{00000000-0005-0000-0000-00002A170000}"/>
    <cellStyle name="Texto Explicativo 2 3 2" xfId="4073" xr:uid="{00000000-0005-0000-0000-00002B170000}"/>
    <cellStyle name="Texto Explicativo 2 4" xfId="4074" xr:uid="{00000000-0005-0000-0000-00002C170000}"/>
    <cellStyle name="Texto Explicativo 2 5" xfId="4071" xr:uid="{00000000-0005-0000-0000-00002D170000}"/>
    <cellStyle name="Texto Explicativo 2_Plan2" xfId="4075" xr:uid="{00000000-0005-0000-0000-00002E170000}"/>
    <cellStyle name="Texto Explicativo 3" xfId="1004" xr:uid="{00000000-0005-0000-0000-00002F170000}"/>
    <cellStyle name="Texto Explicativo 3 2" xfId="2225" xr:uid="{00000000-0005-0000-0000-000030170000}"/>
    <cellStyle name="Texto Explicativo 3 3" xfId="4076" xr:uid="{00000000-0005-0000-0000-000031170000}"/>
    <cellStyle name="Texto Explicativo 3_Income statement" xfId="1482" xr:uid="{00000000-0005-0000-0000-000032170000}"/>
    <cellStyle name="Texto Explicativo 4" xfId="1005" xr:uid="{00000000-0005-0000-0000-000033170000}"/>
    <cellStyle name="Texto Explicativo 4 2" xfId="2226" xr:uid="{00000000-0005-0000-0000-000034170000}"/>
    <cellStyle name="Texto Explicativo 4 3" xfId="4077" xr:uid="{00000000-0005-0000-0000-000035170000}"/>
    <cellStyle name="Texto Explicativo 4_Income statement" xfId="1483" xr:uid="{00000000-0005-0000-0000-000036170000}"/>
    <cellStyle name="Texto Explicativo 5" xfId="1006" xr:uid="{00000000-0005-0000-0000-000037170000}"/>
    <cellStyle name="Texto Explicativo 5 2" xfId="2227" xr:uid="{00000000-0005-0000-0000-000038170000}"/>
    <cellStyle name="Texto Explicativo 5 3" xfId="4078" xr:uid="{00000000-0005-0000-0000-000039170000}"/>
    <cellStyle name="Texto Explicativo 5_Income statement" xfId="1484" xr:uid="{00000000-0005-0000-0000-00003A170000}"/>
    <cellStyle name="Texto Explicativo 6" xfId="1007" xr:uid="{00000000-0005-0000-0000-00003B170000}"/>
    <cellStyle name="Texto Explicativo 6 2" xfId="2228" xr:uid="{00000000-0005-0000-0000-00003C170000}"/>
    <cellStyle name="Texto Explicativo 6 3" xfId="4079" xr:uid="{00000000-0005-0000-0000-00003D170000}"/>
    <cellStyle name="Texto Explicativo 6_Income statement" xfId="1485" xr:uid="{00000000-0005-0000-0000-00003E170000}"/>
    <cellStyle name="Texto Explicativo 7" xfId="1526" xr:uid="{00000000-0005-0000-0000-00003F170000}"/>
    <cellStyle name="Texto Explicativo 7 2" xfId="5077" xr:uid="{00000000-0005-0000-0000-000040170000}"/>
    <cellStyle name="Texto Explicativo 8" xfId="4198" xr:uid="{00000000-0005-0000-0000-000041170000}"/>
    <cellStyle name="Tickmark" xfId="1008" xr:uid="{00000000-0005-0000-0000-000042170000}"/>
    <cellStyle name="Tickmark 2" xfId="2229" xr:uid="{00000000-0005-0000-0000-000043170000}"/>
    <cellStyle name="Tickmark 3" xfId="4080" xr:uid="{00000000-0005-0000-0000-000044170000}"/>
    <cellStyle name="Times New Roman" xfId="1009" xr:uid="{00000000-0005-0000-0000-000045170000}"/>
    <cellStyle name="Title" xfId="3" xr:uid="{00000000-0005-0000-0000-000046170000}"/>
    <cellStyle name="Title 2" xfId="2230" xr:uid="{00000000-0005-0000-0000-000047170000}"/>
    <cellStyle name="Title 3" xfId="4081" xr:uid="{00000000-0005-0000-0000-000048170000}"/>
    <cellStyle name="Título 1 2" xfId="322" xr:uid="{00000000-0005-0000-0000-000049170000}"/>
    <cellStyle name="Título 1 2 2" xfId="1010" xr:uid="{00000000-0005-0000-0000-00004A170000}"/>
    <cellStyle name="Título 1 2 2 2" xfId="2231" xr:uid="{00000000-0005-0000-0000-00004B170000}"/>
    <cellStyle name="Título 1 2 2 3" xfId="4083" xr:uid="{00000000-0005-0000-0000-00004C170000}"/>
    <cellStyle name="Título 1 2 3" xfId="1755" xr:uid="{00000000-0005-0000-0000-00004D170000}"/>
    <cellStyle name="Título 1 2 3 2" xfId="4084" xr:uid="{00000000-0005-0000-0000-00004E170000}"/>
    <cellStyle name="Título 1 2 4" xfId="4085" xr:uid="{00000000-0005-0000-0000-00004F170000}"/>
    <cellStyle name="Título 1 2 5" xfId="4082" xr:uid="{00000000-0005-0000-0000-000050170000}"/>
    <cellStyle name="Título 1 2_Plan2" xfId="4086" xr:uid="{00000000-0005-0000-0000-000051170000}"/>
    <cellStyle name="Título 1 3" xfId="1011" xr:uid="{00000000-0005-0000-0000-000052170000}"/>
    <cellStyle name="Título 1 3 2" xfId="2232" xr:uid="{00000000-0005-0000-0000-000053170000}"/>
    <cellStyle name="Título 1 3 3" xfId="4087" xr:uid="{00000000-0005-0000-0000-000054170000}"/>
    <cellStyle name="Título 1 3_Income statement" xfId="1486" xr:uid="{00000000-0005-0000-0000-000055170000}"/>
    <cellStyle name="Título 1 4" xfId="1012" xr:uid="{00000000-0005-0000-0000-000056170000}"/>
    <cellStyle name="Título 1 4 2" xfId="2233" xr:uid="{00000000-0005-0000-0000-000057170000}"/>
    <cellStyle name="Título 1 4 3" xfId="4088" xr:uid="{00000000-0005-0000-0000-000058170000}"/>
    <cellStyle name="Título 1 4_Income statement" xfId="1487" xr:uid="{00000000-0005-0000-0000-000059170000}"/>
    <cellStyle name="Título 1 5" xfId="1013" xr:uid="{00000000-0005-0000-0000-00005A170000}"/>
    <cellStyle name="Título 1 5 2" xfId="2234" xr:uid="{00000000-0005-0000-0000-00005B170000}"/>
    <cellStyle name="Título 1 5 3" xfId="4089" xr:uid="{00000000-0005-0000-0000-00005C170000}"/>
    <cellStyle name="Título 1 5_Income statement" xfId="1488" xr:uid="{00000000-0005-0000-0000-00005D170000}"/>
    <cellStyle name="Título 1 6" xfId="1014" xr:uid="{00000000-0005-0000-0000-00005E170000}"/>
    <cellStyle name="Título 1 6 2" xfId="2235" xr:uid="{00000000-0005-0000-0000-00005F170000}"/>
    <cellStyle name="Título 1 6 3" xfId="4090" xr:uid="{00000000-0005-0000-0000-000060170000}"/>
    <cellStyle name="Título 1 6_Income statement" xfId="1489" xr:uid="{00000000-0005-0000-0000-000061170000}"/>
    <cellStyle name="Título 1 7" xfId="1512" xr:uid="{00000000-0005-0000-0000-000062170000}"/>
    <cellStyle name="Título 1 7 2" xfId="5064" xr:uid="{00000000-0005-0000-0000-000063170000}"/>
    <cellStyle name="Título 1 8" xfId="4184" xr:uid="{00000000-0005-0000-0000-000064170000}"/>
    <cellStyle name="Título 10" xfId="1511" xr:uid="{00000000-0005-0000-0000-000065170000}"/>
    <cellStyle name="Título 11" xfId="2268" xr:uid="{00000000-0005-0000-0000-000066170000}"/>
    <cellStyle name="Título 12" xfId="2335" xr:uid="{00000000-0005-0000-0000-000067170000}"/>
    <cellStyle name="Título 13" xfId="2315" xr:uid="{00000000-0005-0000-0000-000068170000}"/>
    <cellStyle name="Título 14" xfId="4183" xr:uid="{00000000-0005-0000-0000-000069170000}"/>
    <cellStyle name="Título 15" xfId="5396" xr:uid="{00000000-0005-0000-0000-00006A170000}"/>
    <cellStyle name="Título 16" xfId="5266" xr:uid="{00000000-0005-0000-0000-00006B170000}"/>
    <cellStyle name="Título 17" xfId="5370" xr:uid="{00000000-0005-0000-0000-00006C170000}"/>
    <cellStyle name="Título 18" xfId="5283" xr:uid="{00000000-0005-0000-0000-00006D170000}"/>
    <cellStyle name="Título 19" xfId="5276" xr:uid="{00000000-0005-0000-0000-00006E170000}"/>
    <cellStyle name="Título 2 2" xfId="323" xr:uid="{00000000-0005-0000-0000-00006F170000}"/>
    <cellStyle name="Título 2 2 2" xfId="1015" xr:uid="{00000000-0005-0000-0000-000070170000}"/>
    <cellStyle name="Título 2 2 2 2" xfId="2236" xr:uid="{00000000-0005-0000-0000-000071170000}"/>
    <cellStyle name="Título 2 2 2 3" xfId="4092" xr:uid="{00000000-0005-0000-0000-000072170000}"/>
    <cellStyle name="Título 2 2 3" xfId="1756" xr:uid="{00000000-0005-0000-0000-000073170000}"/>
    <cellStyle name="Título 2 2 3 2" xfId="4093" xr:uid="{00000000-0005-0000-0000-000074170000}"/>
    <cellStyle name="Título 2 2 4" xfId="4094" xr:uid="{00000000-0005-0000-0000-000075170000}"/>
    <cellStyle name="Título 2 2 5" xfId="4091" xr:uid="{00000000-0005-0000-0000-000076170000}"/>
    <cellStyle name="Título 2 2_Plan2" xfId="4095" xr:uid="{00000000-0005-0000-0000-000077170000}"/>
    <cellStyle name="Título 2 3" xfId="1016" xr:uid="{00000000-0005-0000-0000-000078170000}"/>
    <cellStyle name="Título 2 3 2" xfId="2237" xr:uid="{00000000-0005-0000-0000-000079170000}"/>
    <cellStyle name="Título 2 3 3" xfId="4096" xr:uid="{00000000-0005-0000-0000-00007A170000}"/>
    <cellStyle name="Título 2 3_Income statement" xfId="1490" xr:uid="{00000000-0005-0000-0000-00007B170000}"/>
    <cellStyle name="Título 2 4" xfId="1017" xr:uid="{00000000-0005-0000-0000-00007C170000}"/>
    <cellStyle name="Título 2 4 2" xfId="2238" xr:uid="{00000000-0005-0000-0000-00007D170000}"/>
    <cellStyle name="Título 2 4 3" xfId="4097" xr:uid="{00000000-0005-0000-0000-00007E170000}"/>
    <cellStyle name="Título 2 4_Income statement" xfId="1491" xr:uid="{00000000-0005-0000-0000-00007F170000}"/>
    <cellStyle name="Título 2 5" xfId="1018" xr:uid="{00000000-0005-0000-0000-000080170000}"/>
    <cellStyle name="Título 2 5 2" xfId="2239" xr:uid="{00000000-0005-0000-0000-000081170000}"/>
    <cellStyle name="Título 2 5 3" xfId="4098" xr:uid="{00000000-0005-0000-0000-000082170000}"/>
    <cellStyle name="Título 2 5_Income statement" xfId="1492" xr:uid="{00000000-0005-0000-0000-000083170000}"/>
    <cellStyle name="Título 2 6" xfId="1019" xr:uid="{00000000-0005-0000-0000-000084170000}"/>
    <cellStyle name="Título 2 6 2" xfId="2240" xr:uid="{00000000-0005-0000-0000-000085170000}"/>
    <cellStyle name="Título 2 6 3" xfId="4099" xr:uid="{00000000-0005-0000-0000-000086170000}"/>
    <cellStyle name="Título 2 6_Income statement" xfId="1493" xr:uid="{00000000-0005-0000-0000-000087170000}"/>
    <cellStyle name="Título 2 7" xfId="1513" xr:uid="{00000000-0005-0000-0000-000088170000}"/>
    <cellStyle name="Título 2 7 2" xfId="5065" xr:uid="{00000000-0005-0000-0000-000089170000}"/>
    <cellStyle name="Título 2 8" xfId="4185" xr:uid="{00000000-0005-0000-0000-00008A170000}"/>
    <cellStyle name="Título 20" xfId="5385" xr:uid="{00000000-0005-0000-0000-00008B170000}"/>
    <cellStyle name="Título 21" xfId="5403" xr:uid="{00000000-0005-0000-0000-00008C170000}"/>
    <cellStyle name="Título 22" xfId="5247" xr:uid="{00000000-0005-0000-0000-00008D170000}"/>
    <cellStyle name="Título 23" xfId="3278" xr:uid="{00000000-0005-0000-0000-00008E170000}"/>
    <cellStyle name="Título 24" xfId="5377" xr:uid="{00000000-0005-0000-0000-00008F170000}"/>
    <cellStyle name="Título 25" xfId="5368" xr:uid="{00000000-0005-0000-0000-000090170000}"/>
    <cellStyle name="Título 26" xfId="5265" xr:uid="{00000000-0005-0000-0000-000091170000}"/>
    <cellStyle name="Título 27" xfId="5451" xr:uid="{00000000-0005-0000-0000-000092170000}"/>
    <cellStyle name="Título 28" xfId="5458" xr:uid="{00000000-0005-0000-0000-000093170000}"/>
    <cellStyle name="Título 3 2" xfId="324" xr:uid="{00000000-0005-0000-0000-000094170000}"/>
    <cellStyle name="Título 3 2 2" xfId="1020" xr:uid="{00000000-0005-0000-0000-000095170000}"/>
    <cellStyle name="Título 3 2 2 2" xfId="2241" xr:uid="{00000000-0005-0000-0000-000096170000}"/>
    <cellStyle name="Título 3 2 2 3" xfId="4101" xr:uid="{00000000-0005-0000-0000-000097170000}"/>
    <cellStyle name="Título 3 2 3" xfId="1757" xr:uid="{00000000-0005-0000-0000-000098170000}"/>
    <cellStyle name="Título 3 2 3 2" xfId="4102" xr:uid="{00000000-0005-0000-0000-000099170000}"/>
    <cellStyle name="Título 3 2 4" xfId="4103" xr:uid="{00000000-0005-0000-0000-00009A170000}"/>
    <cellStyle name="Título 3 2 5" xfId="4100" xr:uid="{00000000-0005-0000-0000-00009B170000}"/>
    <cellStyle name="Título 3 2_Plan2" xfId="4104" xr:uid="{00000000-0005-0000-0000-00009C170000}"/>
    <cellStyle name="Título 3 3" xfId="1021" xr:uid="{00000000-0005-0000-0000-00009D170000}"/>
    <cellStyle name="Título 3 3 2" xfId="2242" xr:uid="{00000000-0005-0000-0000-00009E170000}"/>
    <cellStyle name="Título 3 3 3" xfId="4105" xr:uid="{00000000-0005-0000-0000-00009F170000}"/>
    <cellStyle name="Título 3 3_Income statement" xfId="1494" xr:uid="{00000000-0005-0000-0000-0000A0170000}"/>
    <cellStyle name="Título 3 4" xfId="1022" xr:uid="{00000000-0005-0000-0000-0000A1170000}"/>
    <cellStyle name="Título 3 4 2" xfId="2243" xr:uid="{00000000-0005-0000-0000-0000A2170000}"/>
    <cellStyle name="Título 3 4 3" xfId="4106" xr:uid="{00000000-0005-0000-0000-0000A3170000}"/>
    <cellStyle name="Título 3 4_Income statement" xfId="1495" xr:uid="{00000000-0005-0000-0000-0000A4170000}"/>
    <cellStyle name="Título 3 5" xfId="1023" xr:uid="{00000000-0005-0000-0000-0000A5170000}"/>
    <cellStyle name="Título 3 5 2" xfId="2244" xr:uid="{00000000-0005-0000-0000-0000A6170000}"/>
    <cellStyle name="Título 3 5 3" xfId="4107" xr:uid="{00000000-0005-0000-0000-0000A7170000}"/>
    <cellStyle name="Título 3 5_Income statement" xfId="1496" xr:uid="{00000000-0005-0000-0000-0000A8170000}"/>
    <cellStyle name="Título 3 6" xfId="1024" xr:uid="{00000000-0005-0000-0000-0000A9170000}"/>
    <cellStyle name="Título 3 6 2" xfId="2245" xr:uid="{00000000-0005-0000-0000-0000AA170000}"/>
    <cellStyle name="Título 3 6 3" xfId="4108" xr:uid="{00000000-0005-0000-0000-0000AB170000}"/>
    <cellStyle name="Título 3 6_Income statement" xfId="1497" xr:uid="{00000000-0005-0000-0000-0000AC170000}"/>
    <cellStyle name="Título 3 7" xfId="1514" xr:uid="{00000000-0005-0000-0000-0000AD170000}"/>
    <cellStyle name="Título 3 7 2" xfId="5066" xr:uid="{00000000-0005-0000-0000-0000AE170000}"/>
    <cellStyle name="Título 3 8" xfId="4186" xr:uid="{00000000-0005-0000-0000-0000AF170000}"/>
    <cellStyle name="Título 4 2" xfId="325" xr:uid="{00000000-0005-0000-0000-0000B0170000}"/>
    <cellStyle name="Título 4 2 2" xfId="1025" xr:uid="{00000000-0005-0000-0000-0000B1170000}"/>
    <cellStyle name="Título 4 2 2 2" xfId="2246" xr:uid="{00000000-0005-0000-0000-0000B2170000}"/>
    <cellStyle name="Título 4 2 2 3" xfId="4110" xr:uid="{00000000-0005-0000-0000-0000B3170000}"/>
    <cellStyle name="Título 4 2 3" xfId="1758" xr:uid="{00000000-0005-0000-0000-0000B4170000}"/>
    <cellStyle name="Título 4 2 3 2" xfId="4111" xr:uid="{00000000-0005-0000-0000-0000B5170000}"/>
    <cellStyle name="Título 4 2 4" xfId="4112" xr:uid="{00000000-0005-0000-0000-0000B6170000}"/>
    <cellStyle name="Título 4 2 5" xfId="4109" xr:uid="{00000000-0005-0000-0000-0000B7170000}"/>
    <cellStyle name="Título 4 2_Plan2" xfId="4113" xr:uid="{00000000-0005-0000-0000-0000B8170000}"/>
    <cellStyle name="Título 4 3" xfId="1026" xr:uid="{00000000-0005-0000-0000-0000B9170000}"/>
    <cellStyle name="Título 4 3 2" xfId="2247" xr:uid="{00000000-0005-0000-0000-0000BA170000}"/>
    <cellStyle name="Título 4 3 3" xfId="4114" xr:uid="{00000000-0005-0000-0000-0000BB170000}"/>
    <cellStyle name="Título 4 3_Income statement" xfId="1498" xr:uid="{00000000-0005-0000-0000-0000BC170000}"/>
    <cellStyle name="Título 4 4" xfId="1027" xr:uid="{00000000-0005-0000-0000-0000BD170000}"/>
    <cellStyle name="Título 4 4 2" xfId="2248" xr:uid="{00000000-0005-0000-0000-0000BE170000}"/>
    <cellStyle name="Título 4 4 3" xfId="4115" xr:uid="{00000000-0005-0000-0000-0000BF170000}"/>
    <cellStyle name="Título 4 4_Income statement" xfId="1499" xr:uid="{00000000-0005-0000-0000-0000C0170000}"/>
    <cellStyle name="Título 4 5" xfId="1028" xr:uid="{00000000-0005-0000-0000-0000C1170000}"/>
    <cellStyle name="Título 4 5 2" xfId="2249" xr:uid="{00000000-0005-0000-0000-0000C2170000}"/>
    <cellStyle name="Título 4 5 3" xfId="4116" xr:uid="{00000000-0005-0000-0000-0000C3170000}"/>
    <cellStyle name="Título 4 5_Income statement" xfId="1500" xr:uid="{00000000-0005-0000-0000-0000C4170000}"/>
    <cellStyle name="Título 4 6" xfId="1029" xr:uid="{00000000-0005-0000-0000-0000C5170000}"/>
    <cellStyle name="Título 4 6 2" xfId="2250" xr:uid="{00000000-0005-0000-0000-0000C6170000}"/>
    <cellStyle name="Título 4 6 3" xfId="4117" xr:uid="{00000000-0005-0000-0000-0000C7170000}"/>
    <cellStyle name="Título 4 6_Income statement" xfId="1501" xr:uid="{00000000-0005-0000-0000-0000C8170000}"/>
    <cellStyle name="Título 4 7" xfId="1515" xr:uid="{00000000-0005-0000-0000-0000C9170000}"/>
    <cellStyle name="Título 4 7 2" xfId="5067" xr:uid="{00000000-0005-0000-0000-0000CA170000}"/>
    <cellStyle name="Título 4 8" xfId="4187" xr:uid="{00000000-0005-0000-0000-0000CB170000}"/>
    <cellStyle name="Título 5" xfId="326" xr:uid="{00000000-0005-0000-0000-0000CC170000}"/>
    <cellStyle name="Título 5 2" xfId="1030" xr:uid="{00000000-0005-0000-0000-0000CD170000}"/>
    <cellStyle name="Título 5 2 2" xfId="2251" xr:uid="{00000000-0005-0000-0000-0000CE170000}"/>
    <cellStyle name="Título 5 2 3" xfId="4119" xr:uid="{00000000-0005-0000-0000-0000CF170000}"/>
    <cellStyle name="Título 5 3" xfId="1759" xr:uid="{00000000-0005-0000-0000-0000D0170000}"/>
    <cellStyle name="Título 5 3 2" xfId="4120" xr:uid="{00000000-0005-0000-0000-0000D1170000}"/>
    <cellStyle name="Título 5 4" xfId="4121" xr:uid="{00000000-0005-0000-0000-0000D2170000}"/>
    <cellStyle name="Título 5 5" xfId="4118" xr:uid="{00000000-0005-0000-0000-0000D3170000}"/>
    <cellStyle name="Título 5_Plan2" xfId="4122" xr:uid="{00000000-0005-0000-0000-0000D4170000}"/>
    <cellStyle name="Título 6" xfId="1031" xr:uid="{00000000-0005-0000-0000-0000D5170000}"/>
    <cellStyle name="Título 6 2" xfId="2252" xr:uid="{00000000-0005-0000-0000-0000D6170000}"/>
    <cellStyle name="Título 6 3" xfId="4123" xr:uid="{00000000-0005-0000-0000-0000D7170000}"/>
    <cellStyle name="Título 6_Income statement" xfId="1502" xr:uid="{00000000-0005-0000-0000-0000D8170000}"/>
    <cellStyle name="Título 7" xfId="1032" xr:uid="{00000000-0005-0000-0000-0000D9170000}"/>
    <cellStyle name="Título 7 2" xfId="2253" xr:uid="{00000000-0005-0000-0000-0000DA170000}"/>
    <cellStyle name="Título 7 3" xfId="4124" xr:uid="{00000000-0005-0000-0000-0000DB170000}"/>
    <cellStyle name="Título 7_Income statement" xfId="1503" xr:uid="{00000000-0005-0000-0000-0000DC170000}"/>
    <cellStyle name="Título 8" xfId="1033" xr:uid="{00000000-0005-0000-0000-0000DD170000}"/>
    <cellStyle name="Título 8 2" xfId="2254" xr:uid="{00000000-0005-0000-0000-0000DE170000}"/>
    <cellStyle name="Título 8 3" xfId="4125" xr:uid="{00000000-0005-0000-0000-0000DF170000}"/>
    <cellStyle name="Título 8_Income statement" xfId="1504" xr:uid="{00000000-0005-0000-0000-0000E0170000}"/>
    <cellStyle name="Título 9" xfId="1034" xr:uid="{00000000-0005-0000-0000-0000E1170000}"/>
    <cellStyle name="Título 9 2" xfId="2255" xr:uid="{00000000-0005-0000-0000-0000E2170000}"/>
    <cellStyle name="Título 9 3" xfId="4126" xr:uid="{00000000-0005-0000-0000-0000E3170000}"/>
    <cellStyle name="Título 9_Income statement" xfId="1505" xr:uid="{00000000-0005-0000-0000-0000E4170000}"/>
    <cellStyle name="Titulo1" xfId="1035" xr:uid="{00000000-0005-0000-0000-0000E5170000}"/>
    <cellStyle name="Titulo2" xfId="1036" xr:uid="{00000000-0005-0000-0000-0000E6170000}"/>
    <cellStyle name="Todos" xfId="1037" xr:uid="{00000000-0005-0000-0000-0000E7170000}"/>
    <cellStyle name="TopGrey" xfId="1038" xr:uid="{00000000-0005-0000-0000-0000E8170000}"/>
    <cellStyle name="TopGrey 2" xfId="2256" xr:uid="{00000000-0005-0000-0000-0000E9170000}"/>
    <cellStyle name="TopGrey 2 2" xfId="4128" xr:uid="{00000000-0005-0000-0000-0000EA170000}"/>
    <cellStyle name="TopGrey 3" xfId="4129" xr:uid="{00000000-0005-0000-0000-0000EB170000}"/>
    <cellStyle name="TopGrey 4" xfId="4130" xr:uid="{00000000-0005-0000-0000-0000EC170000}"/>
    <cellStyle name="TopGrey 5" xfId="4127" xr:uid="{00000000-0005-0000-0000-0000ED170000}"/>
    <cellStyle name="TopGrey_Plan2" xfId="4131" xr:uid="{00000000-0005-0000-0000-0000EE170000}"/>
    <cellStyle name="Total" xfId="12" builtinId="25" customBuiltin="1"/>
    <cellStyle name="Total 2" xfId="327" xr:uid="{00000000-0005-0000-0000-0000F0170000}"/>
    <cellStyle name="Total 2 10" xfId="4132" xr:uid="{00000000-0005-0000-0000-0000F1170000}"/>
    <cellStyle name="Total 2 2" xfId="1039" xr:uid="{00000000-0005-0000-0000-0000F2170000}"/>
    <cellStyle name="Total 2 2 2" xfId="2257" xr:uid="{00000000-0005-0000-0000-0000F3170000}"/>
    <cellStyle name="Total 2 2 2 2" xfId="4135" xr:uid="{00000000-0005-0000-0000-0000F4170000}"/>
    <cellStyle name="Total 2 2 2 2 2" xfId="4984" xr:uid="{00000000-0005-0000-0000-0000F5170000}"/>
    <cellStyle name="Total 2 2 2 3" xfId="4136" xr:uid="{00000000-0005-0000-0000-0000F6170000}"/>
    <cellStyle name="Total 2 2 2 3 2" xfId="4985" xr:uid="{00000000-0005-0000-0000-0000F7170000}"/>
    <cellStyle name="Total 2 2 2 4" xfId="4137" xr:uid="{00000000-0005-0000-0000-0000F8170000}"/>
    <cellStyle name="Total 2 2 2 4 2" xfId="4986" xr:uid="{00000000-0005-0000-0000-0000F9170000}"/>
    <cellStyle name="Total 2 2 2 5" xfId="4138" xr:uid="{00000000-0005-0000-0000-0000FA170000}"/>
    <cellStyle name="Total 2 2 2 6" xfId="4134" xr:uid="{00000000-0005-0000-0000-0000FB170000}"/>
    <cellStyle name="Total 2 2 3" xfId="4139" xr:uid="{00000000-0005-0000-0000-0000FC170000}"/>
    <cellStyle name="Total 2 2 3 2" xfId="4987" xr:uid="{00000000-0005-0000-0000-0000FD170000}"/>
    <cellStyle name="Total 2 2 4" xfId="4140" xr:uid="{00000000-0005-0000-0000-0000FE170000}"/>
    <cellStyle name="Total 2 2 4 2" xfId="4988" xr:uid="{00000000-0005-0000-0000-0000FF170000}"/>
    <cellStyle name="Total 2 2 5" xfId="4141" xr:uid="{00000000-0005-0000-0000-000000180000}"/>
    <cellStyle name="Total 2 2 5 2" xfId="4989" xr:uid="{00000000-0005-0000-0000-000001180000}"/>
    <cellStyle name="Total 2 2 6" xfId="4142" xr:uid="{00000000-0005-0000-0000-000002180000}"/>
    <cellStyle name="Total 2 2 7" xfId="4133" xr:uid="{00000000-0005-0000-0000-000003180000}"/>
    <cellStyle name="Total 2 3" xfId="1760" xr:uid="{00000000-0005-0000-0000-000004180000}"/>
    <cellStyle name="Total 2 3 2" xfId="4143" xr:uid="{00000000-0005-0000-0000-000005180000}"/>
    <cellStyle name="Total 2 4" xfId="4144" xr:uid="{00000000-0005-0000-0000-000006180000}"/>
    <cellStyle name="Total 2 4 2" xfId="4145" xr:uid="{00000000-0005-0000-0000-000007180000}"/>
    <cellStyle name="Total 2 4 3" xfId="4990" xr:uid="{00000000-0005-0000-0000-000008180000}"/>
    <cellStyle name="Total 2 4_Plan2" xfId="4146" xr:uid="{00000000-0005-0000-0000-000009180000}"/>
    <cellStyle name="Total 2 5" xfId="4147" xr:uid="{00000000-0005-0000-0000-00000A180000}"/>
    <cellStyle name="Total 2 6" xfId="4148" xr:uid="{00000000-0005-0000-0000-00000B180000}"/>
    <cellStyle name="Total 2 6 2" xfId="4991" xr:uid="{00000000-0005-0000-0000-00000C180000}"/>
    <cellStyle name="Total 2 7" xfId="4149" xr:uid="{00000000-0005-0000-0000-00000D180000}"/>
    <cellStyle name="Total 2 7 2" xfId="4992" xr:uid="{00000000-0005-0000-0000-00000E180000}"/>
    <cellStyle name="Total 2 8" xfId="4150" xr:uid="{00000000-0005-0000-0000-00000F180000}"/>
    <cellStyle name="Total 2 8 2" xfId="4993" xr:uid="{00000000-0005-0000-0000-000010180000}"/>
    <cellStyle name="Total 2 9" xfId="4151" xr:uid="{00000000-0005-0000-0000-000011180000}"/>
    <cellStyle name="Total 2_Plan2" xfId="4152" xr:uid="{00000000-0005-0000-0000-000012180000}"/>
    <cellStyle name="Total 3" xfId="1040" xr:uid="{00000000-0005-0000-0000-000013180000}"/>
    <cellStyle name="Total 3 2" xfId="2258" xr:uid="{00000000-0005-0000-0000-000014180000}"/>
    <cellStyle name="Total 3 3" xfId="4153" xr:uid="{00000000-0005-0000-0000-000015180000}"/>
    <cellStyle name="Total 3_Income statement" xfId="1506" xr:uid="{00000000-0005-0000-0000-000016180000}"/>
    <cellStyle name="Total 4" xfId="1041" xr:uid="{00000000-0005-0000-0000-000017180000}"/>
    <cellStyle name="Total 4 2" xfId="2259" xr:uid="{00000000-0005-0000-0000-000018180000}"/>
    <cellStyle name="Total 4 3" xfId="4154" xr:uid="{00000000-0005-0000-0000-000019180000}"/>
    <cellStyle name="Total 4_Income statement" xfId="1507" xr:uid="{00000000-0005-0000-0000-00001A180000}"/>
    <cellStyle name="Total 5" xfId="1042" xr:uid="{00000000-0005-0000-0000-00001B180000}"/>
    <cellStyle name="Total 5 2" xfId="2260" xr:uid="{00000000-0005-0000-0000-00001C180000}"/>
    <cellStyle name="Total 5 3" xfId="4155" xr:uid="{00000000-0005-0000-0000-00001D180000}"/>
    <cellStyle name="Total 5_Income statement" xfId="1508" xr:uid="{00000000-0005-0000-0000-00001E180000}"/>
    <cellStyle name="Total 6" xfId="1043" xr:uid="{00000000-0005-0000-0000-00001F180000}"/>
    <cellStyle name="Total 6 2" xfId="2261" xr:uid="{00000000-0005-0000-0000-000020180000}"/>
    <cellStyle name="Total 6 3" xfId="4156" xr:uid="{00000000-0005-0000-0000-000021180000}"/>
    <cellStyle name="Total 6_Income statement" xfId="1509" xr:uid="{00000000-0005-0000-0000-000022180000}"/>
    <cellStyle name="Total 7" xfId="1527" xr:uid="{00000000-0005-0000-0000-000023180000}"/>
    <cellStyle name="Total 7 2" xfId="5078" xr:uid="{00000000-0005-0000-0000-000024180000}"/>
    <cellStyle name="Total 8" xfId="4199" xr:uid="{00000000-0005-0000-0000-000025180000}"/>
    <cellStyle name="ú" xfId="1044" xr:uid="{00000000-0005-0000-0000-000026180000}"/>
    <cellStyle name="ú 2" xfId="2262" xr:uid="{00000000-0005-0000-0000-000027180000}"/>
    <cellStyle name="ú 3" xfId="4157" xr:uid="{00000000-0005-0000-0000-000028180000}"/>
    <cellStyle name="Undefiniert" xfId="1045" xr:uid="{00000000-0005-0000-0000-000029180000}"/>
    <cellStyle name="Undefiniert 2" xfId="2263" xr:uid="{00000000-0005-0000-0000-00002A180000}"/>
    <cellStyle name="Undefiniert 3" xfId="4158" xr:uid="{00000000-0005-0000-0000-00002B180000}"/>
    <cellStyle name="UNIDAGSCode" xfId="1046" xr:uid="{00000000-0005-0000-0000-00002C180000}"/>
    <cellStyle name="UNIDAGSCode2" xfId="1047" xr:uid="{00000000-0005-0000-0000-00002D180000}"/>
    <cellStyle name="UNIDAGSCode2 2" xfId="4159" xr:uid="{00000000-0005-0000-0000-00002E180000}"/>
    <cellStyle name="UNIDAGSCode2 2 2" xfId="4160" xr:uid="{00000000-0005-0000-0000-00002F180000}"/>
    <cellStyle name="UNIDAGSCode2 2 2 2" xfId="4994" xr:uid="{00000000-0005-0000-0000-000030180000}"/>
    <cellStyle name="UNIDAGSCode2 2 2 2 2" xfId="5168" xr:uid="{00000000-0005-0000-0000-000031180000}"/>
    <cellStyle name="UNIDAGSCode2 2 2 2 3" xfId="5146" xr:uid="{00000000-0005-0000-0000-000032180000}"/>
    <cellStyle name="UNIDAGSCode2 2 2 3" xfId="5157" xr:uid="{00000000-0005-0000-0000-000033180000}"/>
    <cellStyle name="UNIDAGSCode2 2 2 4" xfId="5053" xr:uid="{00000000-0005-0000-0000-000034180000}"/>
    <cellStyle name="UNIDAGSCode2 2 3" xfId="4161" xr:uid="{00000000-0005-0000-0000-000035180000}"/>
    <cellStyle name="UNIDAGSCode2 2 3 2" xfId="4995" xr:uid="{00000000-0005-0000-0000-000036180000}"/>
    <cellStyle name="UNIDAGSCode2 2 3 2 2" xfId="5169" xr:uid="{00000000-0005-0000-0000-000037180000}"/>
    <cellStyle name="UNIDAGSCode2 2 3 2 3" xfId="5147" xr:uid="{00000000-0005-0000-0000-000038180000}"/>
    <cellStyle name="UNIDAGSCode2 2 3 3" xfId="5158" xr:uid="{00000000-0005-0000-0000-000039180000}"/>
    <cellStyle name="UNIDAGSCode2 2 3 4" xfId="5054" xr:uid="{00000000-0005-0000-0000-00003A180000}"/>
    <cellStyle name="UNIDAGSCode2 2 4" xfId="4162" xr:uid="{00000000-0005-0000-0000-00003B180000}"/>
    <cellStyle name="UNIDAGSCode2 2 4 2" xfId="4996" xr:uid="{00000000-0005-0000-0000-00003C180000}"/>
    <cellStyle name="UNIDAGSCode2 2 4 2 2" xfId="5170" xr:uid="{00000000-0005-0000-0000-00003D180000}"/>
    <cellStyle name="UNIDAGSCode2 2 4 2 3" xfId="5148" xr:uid="{00000000-0005-0000-0000-00003E180000}"/>
    <cellStyle name="UNIDAGSCode2 2 4 3" xfId="5159" xr:uid="{00000000-0005-0000-0000-00003F180000}"/>
    <cellStyle name="UNIDAGSCode2 2 4 4" xfId="5055" xr:uid="{00000000-0005-0000-0000-000040180000}"/>
    <cellStyle name="UNIDAGSCode2 2 5" xfId="4163" xr:uid="{00000000-0005-0000-0000-000041180000}"/>
    <cellStyle name="UNIDAGSCode2 2 5 2" xfId="5160" xr:uid="{00000000-0005-0000-0000-000042180000}"/>
    <cellStyle name="UNIDAGSCode2 2 5 3" xfId="5056" xr:uid="{00000000-0005-0000-0000-000043180000}"/>
    <cellStyle name="UNIDAGSCode2 2 6" xfId="5156" xr:uid="{00000000-0005-0000-0000-000044180000}"/>
    <cellStyle name="UNIDAGSCode2 2 7" xfId="5052" xr:uid="{00000000-0005-0000-0000-000045180000}"/>
    <cellStyle name="UNIDAGSCode2 3" xfId="4164" xr:uid="{00000000-0005-0000-0000-000046180000}"/>
    <cellStyle name="UNIDAGSCode2 3 2" xfId="4165" xr:uid="{00000000-0005-0000-0000-000047180000}"/>
    <cellStyle name="UNIDAGSCode2 3 2 2" xfId="4997" xr:uid="{00000000-0005-0000-0000-000048180000}"/>
    <cellStyle name="UNIDAGSCode2 3 2 2 2" xfId="5171" xr:uid="{00000000-0005-0000-0000-000049180000}"/>
    <cellStyle name="UNIDAGSCode2 3 2 2 3" xfId="5149" xr:uid="{00000000-0005-0000-0000-00004A180000}"/>
    <cellStyle name="UNIDAGSCode2 3 2 3" xfId="5162" xr:uid="{00000000-0005-0000-0000-00004B180000}"/>
    <cellStyle name="UNIDAGSCode2 3 2 4" xfId="5058" xr:uid="{00000000-0005-0000-0000-00004C180000}"/>
    <cellStyle name="UNIDAGSCode2 3 3" xfId="4166" xr:uid="{00000000-0005-0000-0000-00004D180000}"/>
    <cellStyle name="UNIDAGSCode2 3 3 2" xfId="4998" xr:uid="{00000000-0005-0000-0000-00004E180000}"/>
    <cellStyle name="UNIDAGSCode2 3 3 2 2" xfId="5172" xr:uid="{00000000-0005-0000-0000-00004F180000}"/>
    <cellStyle name="UNIDAGSCode2 3 3 2 3" xfId="5150" xr:uid="{00000000-0005-0000-0000-000050180000}"/>
    <cellStyle name="UNIDAGSCode2 3 3 3" xfId="5163" xr:uid="{00000000-0005-0000-0000-000051180000}"/>
    <cellStyle name="UNIDAGSCode2 3 3 4" xfId="5059" xr:uid="{00000000-0005-0000-0000-000052180000}"/>
    <cellStyle name="UNIDAGSCode2 3 4" xfId="4999" xr:uid="{00000000-0005-0000-0000-000053180000}"/>
    <cellStyle name="UNIDAGSCode2 3 4 2" xfId="5173" xr:uid="{00000000-0005-0000-0000-000054180000}"/>
    <cellStyle name="UNIDAGSCode2 3 4 3" xfId="5151" xr:uid="{00000000-0005-0000-0000-000055180000}"/>
    <cellStyle name="UNIDAGSCode2 3 5" xfId="5161" xr:uid="{00000000-0005-0000-0000-000056180000}"/>
    <cellStyle name="UNIDAGSCode2 3 6" xfId="5057" xr:uid="{00000000-0005-0000-0000-000057180000}"/>
    <cellStyle name="UNIDAGSCode2 4" xfId="4167" xr:uid="{00000000-0005-0000-0000-000058180000}"/>
    <cellStyle name="UNIDAGSCode2 4 2" xfId="5000" xr:uid="{00000000-0005-0000-0000-000059180000}"/>
    <cellStyle name="UNIDAGSCode2 4 2 2" xfId="5174" xr:uid="{00000000-0005-0000-0000-00005A180000}"/>
    <cellStyle name="UNIDAGSCode2 4 2 3" xfId="5152" xr:uid="{00000000-0005-0000-0000-00005B180000}"/>
    <cellStyle name="UNIDAGSCode2 4 3" xfId="5164" xr:uid="{00000000-0005-0000-0000-00005C180000}"/>
    <cellStyle name="UNIDAGSCode2 4 4" xfId="5060" xr:uid="{00000000-0005-0000-0000-00005D180000}"/>
    <cellStyle name="UNIDAGSCode2 5" xfId="4168" xr:uid="{00000000-0005-0000-0000-00005E180000}"/>
    <cellStyle name="UNIDAGSCode2 5 2" xfId="5001" xr:uid="{00000000-0005-0000-0000-00005F180000}"/>
    <cellStyle name="UNIDAGSCode2 5 2 2" xfId="5175" xr:uid="{00000000-0005-0000-0000-000060180000}"/>
    <cellStyle name="UNIDAGSCode2 5 2 3" xfId="5153" xr:uid="{00000000-0005-0000-0000-000061180000}"/>
    <cellStyle name="UNIDAGSCode2 5 3" xfId="5165" xr:uid="{00000000-0005-0000-0000-000062180000}"/>
    <cellStyle name="UNIDAGSCode2 5 4" xfId="5061" xr:uid="{00000000-0005-0000-0000-000063180000}"/>
    <cellStyle name="UNIDAGSCode2 6" xfId="4169" xr:uid="{00000000-0005-0000-0000-000064180000}"/>
    <cellStyle name="UNIDAGSCode2 6 2" xfId="5002" xr:uid="{00000000-0005-0000-0000-000065180000}"/>
    <cellStyle name="UNIDAGSCode2 6 2 2" xfId="5176" xr:uid="{00000000-0005-0000-0000-000066180000}"/>
    <cellStyle name="UNIDAGSCode2 6 2 3" xfId="5154" xr:uid="{00000000-0005-0000-0000-000067180000}"/>
    <cellStyle name="UNIDAGSCode2 6 3" xfId="5166" xr:uid="{00000000-0005-0000-0000-000068180000}"/>
    <cellStyle name="UNIDAGSCode2 6 4" xfId="5062" xr:uid="{00000000-0005-0000-0000-000069180000}"/>
    <cellStyle name="UNIDAGSCode2 7" xfId="4170" xr:uid="{00000000-0005-0000-0000-00006A180000}"/>
    <cellStyle name="UNIDAGSCode2 7 2" xfId="5167" xr:uid="{00000000-0005-0000-0000-00006B180000}"/>
    <cellStyle name="UNIDAGSCode2 7 3" xfId="5063" xr:uid="{00000000-0005-0000-0000-00006C180000}"/>
    <cellStyle name="UNIDAGSCode2 8" xfId="5155" xr:uid="{00000000-0005-0000-0000-00006D180000}"/>
    <cellStyle name="UNIDAGSCode2 9" xfId="5051" xr:uid="{00000000-0005-0000-0000-00006E180000}"/>
    <cellStyle name="UNIDAGSCurrency" xfId="1048" xr:uid="{00000000-0005-0000-0000-00006F180000}"/>
    <cellStyle name="UNIDAGSDate" xfId="1049" xr:uid="{00000000-0005-0000-0000-000070180000}"/>
    <cellStyle name="UNIDAGSPercent" xfId="1050" xr:uid="{00000000-0005-0000-0000-000071180000}"/>
    <cellStyle name="UNIDAGSPercent2" xfId="1051" xr:uid="{00000000-0005-0000-0000-000072180000}"/>
    <cellStyle name="Update" xfId="1052" xr:uid="{00000000-0005-0000-0000-000073180000}"/>
    <cellStyle name="Update 2" xfId="2264" xr:uid="{00000000-0005-0000-0000-000074180000}"/>
    <cellStyle name="Update 3" xfId="4171" xr:uid="{00000000-0005-0000-0000-000075180000}"/>
    <cellStyle name="Valuta (0)_ cellular Costs" xfId="1053" xr:uid="{00000000-0005-0000-0000-000076180000}"/>
    <cellStyle name="Valuta_ cellular Costs" xfId="1054" xr:uid="{00000000-0005-0000-0000-000077180000}"/>
    <cellStyle name="Vírgula" xfId="1" builtinId="3"/>
    <cellStyle name="Vírgula 2" xfId="1055" xr:uid="{00000000-0005-0000-0000-000079180000}"/>
    <cellStyle name="Vírgula 2 2" xfId="2423" xr:uid="{00000000-0005-0000-0000-00007A180000}"/>
    <cellStyle name="Vírgula 2 2 2" xfId="4173" xr:uid="{00000000-0005-0000-0000-00007B180000}"/>
    <cellStyle name="Vírgula 2 2 2 2" xfId="6015" xr:uid="{00000000-0005-0000-0000-00007C180000}"/>
    <cellStyle name="Vírgula 2 2 3" xfId="5862" xr:uid="{00000000-0005-0000-0000-00007D180000}"/>
    <cellStyle name="Vírgula 2 3" xfId="4174" xr:uid="{00000000-0005-0000-0000-00007E180000}"/>
    <cellStyle name="Vírgula 2 3 2" xfId="6016" xr:uid="{00000000-0005-0000-0000-00007F180000}"/>
    <cellStyle name="Vírgula 2 4" xfId="4182" xr:uid="{00000000-0005-0000-0000-000080180000}"/>
    <cellStyle name="Vírgula 2 4 2" xfId="6020" xr:uid="{00000000-0005-0000-0000-000081180000}"/>
    <cellStyle name="Vírgula 2 5" xfId="4172" xr:uid="{00000000-0005-0000-0000-000082180000}"/>
    <cellStyle name="Vírgula 2 5 2" xfId="6014" xr:uid="{00000000-0005-0000-0000-000083180000}"/>
    <cellStyle name="Vírgula 2_Plan2" xfId="4175" xr:uid="{00000000-0005-0000-0000-000084180000}"/>
    <cellStyle name="Vírgula 3" xfId="1056" xr:uid="{00000000-0005-0000-0000-000085180000}"/>
    <cellStyle name="Vírgula 3 2" xfId="1057" xr:uid="{00000000-0005-0000-0000-000086180000}"/>
    <cellStyle name="Vírgula 3 2 2" xfId="5652" xr:uid="{00000000-0005-0000-0000-000087180000}"/>
    <cellStyle name="Vírgula 3 3" xfId="4176" xr:uid="{00000000-0005-0000-0000-000088180000}"/>
    <cellStyle name="Vírgula 3 3 2" xfId="6017" xr:uid="{00000000-0005-0000-0000-000089180000}"/>
    <cellStyle name="Vírgula 4" xfId="4177" xr:uid="{00000000-0005-0000-0000-00008A180000}"/>
    <cellStyle name="Vírgula 4 2" xfId="6018" xr:uid="{00000000-0005-0000-0000-00008B180000}"/>
    <cellStyle name="Vírgula 5" xfId="5003" xr:uid="{00000000-0005-0000-0000-00008C180000}"/>
    <cellStyle name="Vírgula 5 2" xfId="6082" xr:uid="{00000000-0005-0000-0000-00008D180000}"/>
    <cellStyle name="Vírgula 6" xfId="5459" xr:uid="{00000000-0005-0000-0000-00008E180000}"/>
    <cellStyle name="Vírgula0" xfId="1058" xr:uid="{00000000-0005-0000-0000-00008F180000}"/>
    <cellStyle name="Währung [0]_Compiling Utility Macros" xfId="1059" xr:uid="{00000000-0005-0000-0000-000090180000}"/>
    <cellStyle name="Währung_Compiling Utility Macros" xfId="1060" xr:uid="{00000000-0005-0000-0000-000091180000}"/>
    <cellStyle name="Warning Text 2" xfId="2267" xr:uid="{00000000-0005-0000-0000-000092180000}"/>
    <cellStyle name="Warning Text 3" xfId="4178" xr:uid="{00000000-0005-0000-0000-000093180000}"/>
    <cellStyle name="Денежный [0]_18.04" xfId="1062" xr:uid="{00000000-0005-0000-0000-000094180000}"/>
    <cellStyle name="Денежный_18.04" xfId="1063" xr:uid="{00000000-0005-0000-0000-000095180000}"/>
    <cellStyle name="Обычный_3Com" xfId="1064" xr:uid="{00000000-0005-0000-0000-000096180000}"/>
    <cellStyle name="Тысячи [0]_3Com" xfId="1065" xr:uid="{00000000-0005-0000-0000-000097180000}"/>
    <cellStyle name="Тысячи_3Com" xfId="1066" xr:uid="{00000000-0005-0000-0000-000098180000}"/>
    <cellStyle name="Финансовый [0]_18.04" xfId="1067" xr:uid="{00000000-0005-0000-0000-000099180000}"/>
    <cellStyle name="Финансовый_18.04" xfId="1068" xr:uid="{00000000-0005-0000-0000-00009A180000}"/>
    <cellStyle name="千位分隔[0]_BOOK1" xfId="1069" xr:uid="{00000000-0005-0000-0000-00009B180000}"/>
    <cellStyle name="千位分隔_BOOK1" xfId="1070" xr:uid="{00000000-0005-0000-0000-00009C180000}"/>
    <cellStyle name="常规_BOOK1" xfId="1071" xr:uid="{00000000-0005-0000-0000-00009D180000}"/>
    <cellStyle name="归盒啦_95" xfId="1072" xr:uid="{00000000-0005-0000-0000-00009E180000}"/>
    <cellStyle name="烹拳 [0]_4瞒俊辑 柯 5瞒" xfId="1073" xr:uid="{00000000-0005-0000-0000-00009F180000}"/>
    <cellStyle name="烹拳_4瞒俊辑 柯 5瞒" xfId="1074" xr:uid="{00000000-0005-0000-0000-0000A0180000}"/>
    <cellStyle name="货币[0]_BOOK1" xfId="1075" xr:uid="{00000000-0005-0000-0000-0000A1180000}"/>
    <cellStyle name="货币_BOOK1" xfId="1076" xr:uid="{00000000-0005-0000-0000-0000A2180000}"/>
    <cellStyle name="钎霖_3八脚没" xfId="1077" xr:uid="{00000000-0005-0000-0000-0000A3180000}"/>
    <cellStyle name="霓付 [0]_4瞒俊辑 柯 5瞒" xfId="1078" xr:uid="{00000000-0005-0000-0000-0000A4180000}"/>
    <cellStyle name="霓付_4瞒俊辑 柯 5瞒" xfId="1079" xr:uid="{00000000-0005-0000-0000-0000A5180000}"/>
  </cellStyles>
  <dxfs count="1">
    <dxf>
      <fill>
        <patternFill>
          <bgColor rgb="FFDCE6F1"/>
        </patternFill>
      </fill>
    </dxf>
  </dxfs>
  <tableStyles count="0" defaultTableStyle="TableStyleMedium9" defaultPivotStyle="PivotStyleLight16"/>
  <colors>
    <mruColors>
      <color rgb="FF376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3" Type="http://schemas.openxmlformats.org/officeDocument/2006/relationships/hyperlink" Target="#'Balan&#231;o | Balance Sheet'!A1"/><Relationship Id="rId7" Type="http://schemas.openxmlformats.org/officeDocument/2006/relationships/hyperlink" Target="#GRI!A1"/><Relationship Id="rId2" Type="http://schemas.openxmlformats.org/officeDocument/2006/relationships/image" Target="../media/image1.png"/><Relationship Id="rId1" Type="http://schemas.openxmlformats.org/officeDocument/2006/relationships/hyperlink" Target="#'DRE | Income Statement'!A1"/><Relationship Id="rId6" Type="http://schemas.openxmlformats.org/officeDocument/2006/relationships/hyperlink" Target="#'&#205;ndice IAS 17 | Index IAS 17'!A1"/><Relationship Id="rId5" Type="http://schemas.openxmlformats.org/officeDocument/2006/relationships/hyperlink" Target="#'Azul ESG'!A1"/><Relationship Id="rId4" Type="http://schemas.openxmlformats.org/officeDocument/2006/relationships/hyperlink" Target="#'Dados Op. | Operating Data'!A1"/></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2.xml.rels><?xml version="1.0" encoding="UTF-8" standalone="yes"?>
<Relationships xmlns="http://schemas.openxmlformats.org/package/2006/relationships"><Relationship Id="rId3" Type="http://schemas.openxmlformats.org/officeDocument/2006/relationships/hyperlink" Target="#'Balan&#231;o | Balance Sheet IAS 17'!A1"/><Relationship Id="rId2" Type="http://schemas.openxmlformats.org/officeDocument/2006/relationships/hyperlink" Target="#'DRE | Inc. Statement IAS 17'!A1"/><Relationship Id="rId1" Type="http://schemas.openxmlformats.org/officeDocument/2006/relationships/image" Target="../media/image1.png"/><Relationship Id="rId5" Type="http://schemas.openxmlformats.org/officeDocument/2006/relationships/hyperlink" Target="#'&#205;ndice IFRS 16 | Index IFRS 16'!A1"/><Relationship Id="rId4" Type="http://schemas.openxmlformats.org/officeDocument/2006/relationships/hyperlink" Target="#'Dados Op. | Op. Data IAS 17'!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drawing1.xml><?xml version="1.0" encoding="utf-8"?>
<xdr:wsDr xmlns:xdr="http://schemas.openxmlformats.org/drawingml/2006/spreadsheetDrawing" xmlns:a="http://schemas.openxmlformats.org/drawingml/2006/main">
  <xdr:twoCellAnchor>
    <xdr:from>
      <xdr:col>0</xdr:col>
      <xdr:colOff>593913</xdr:colOff>
      <xdr:row>8</xdr:row>
      <xdr:rowOff>123264</xdr:rowOff>
    </xdr:from>
    <xdr:to>
      <xdr:col>11</xdr:col>
      <xdr:colOff>1</xdr:colOff>
      <xdr:row>10</xdr:row>
      <xdr:rowOff>100854</xdr:rowOff>
    </xdr:to>
    <xdr:sp macro="" textlink="">
      <xdr:nvSpPr>
        <xdr:cNvPr id="19" name="Retângulo: Cantos Arredondados 18">
          <a:hlinkClick xmlns:r="http://schemas.openxmlformats.org/officeDocument/2006/relationships" r:id="rId1"/>
          <a:extLst>
            <a:ext uri="{FF2B5EF4-FFF2-40B4-BE49-F238E27FC236}">
              <a16:creationId xmlns:a16="http://schemas.microsoft.com/office/drawing/2014/main" id="{C5CD40EB-870B-41D8-A9F3-224C6FC32070}"/>
            </a:ext>
          </a:extLst>
        </xdr:cNvPr>
        <xdr:cNvSpPr/>
      </xdr:nvSpPr>
      <xdr:spPr>
        <a:xfrm>
          <a:off x="593913" y="178173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22412</xdr:colOff>
      <xdr:row>0</xdr:row>
      <xdr:rowOff>0</xdr:rowOff>
    </xdr:from>
    <xdr:to>
      <xdr:col>6</xdr:col>
      <xdr:colOff>406587</xdr:colOff>
      <xdr:row>6</xdr:row>
      <xdr:rowOff>36420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23669" r="10733" b="26036"/>
        <a:stretch/>
      </xdr:blipFill>
      <xdr:spPr bwMode="auto">
        <a:xfrm>
          <a:off x="627530" y="0"/>
          <a:ext cx="3406588" cy="1190626"/>
        </a:xfrm>
        <a:prstGeom prst="rect">
          <a:avLst/>
        </a:prstGeom>
        <a:noFill/>
        <a:ln w="1">
          <a:noFill/>
          <a:miter lim="800000"/>
          <a:headEnd/>
          <a:tailEnd type="none" w="med" len="med"/>
        </a:ln>
        <a:effectLst/>
      </xdr:spPr>
    </xdr:pic>
    <xdr:clientData/>
  </xdr:twoCellAnchor>
  <xdr:twoCellAnchor>
    <xdr:from>
      <xdr:col>0</xdr:col>
      <xdr:colOff>593913</xdr:colOff>
      <xdr:row>10</xdr:row>
      <xdr:rowOff>216647</xdr:rowOff>
    </xdr:from>
    <xdr:to>
      <xdr:col>11</xdr:col>
      <xdr:colOff>1</xdr:colOff>
      <xdr:row>12</xdr:row>
      <xdr:rowOff>93384</xdr:rowOff>
    </xdr:to>
    <xdr:sp macro="" textlink="">
      <xdr:nvSpPr>
        <xdr:cNvPr id="24" name="Retângulo: Cantos Arredondados 23">
          <a:hlinkClick xmlns:r="http://schemas.openxmlformats.org/officeDocument/2006/relationships" r:id="rId3"/>
          <a:extLst>
            <a:ext uri="{FF2B5EF4-FFF2-40B4-BE49-F238E27FC236}">
              <a16:creationId xmlns:a16="http://schemas.microsoft.com/office/drawing/2014/main" id="{2F9BA190-4BF5-4A05-8794-73B336DEB838}"/>
            </a:ext>
          </a:extLst>
        </xdr:cNvPr>
        <xdr:cNvSpPr/>
      </xdr:nvSpPr>
      <xdr:spPr>
        <a:xfrm>
          <a:off x="593913" y="234576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12</xdr:row>
      <xdr:rowOff>209177</xdr:rowOff>
    </xdr:from>
    <xdr:to>
      <xdr:col>11</xdr:col>
      <xdr:colOff>1</xdr:colOff>
      <xdr:row>14</xdr:row>
      <xdr:rowOff>85915</xdr:rowOff>
    </xdr:to>
    <xdr:sp macro="" textlink="">
      <xdr:nvSpPr>
        <xdr:cNvPr id="25" name="Retângulo: Cantos Arredondados 24">
          <a:hlinkClick xmlns:r="http://schemas.openxmlformats.org/officeDocument/2006/relationships" r:id="rId4"/>
          <a:extLst>
            <a:ext uri="{FF2B5EF4-FFF2-40B4-BE49-F238E27FC236}">
              <a16:creationId xmlns:a16="http://schemas.microsoft.com/office/drawing/2014/main" id="{7FCFFC03-1E92-4BF1-8439-3C877F9291B7}"/>
            </a:ext>
          </a:extLst>
        </xdr:cNvPr>
        <xdr:cNvSpPr/>
      </xdr:nvSpPr>
      <xdr:spPr>
        <a:xfrm>
          <a:off x="593913" y="292100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14</xdr:row>
      <xdr:rowOff>201707</xdr:rowOff>
    </xdr:from>
    <xdr:to>
      <xdr:col>11</xdr:col>
      <xdr:colOff>1</xdr:colOff>
      <xdr:row>16</xdr:row>
      <xdr:rowOff>78444</xdr:rowOff>
    </xdr:to>
    <xdr:sp macro="" textlink="">
      <xdr:nvSpPr>
        <xdr:cNvPr id="26" name="Retângulo: Cantos Arredondados 25">
          <a:hlinkClick xmlns:r="http://schemas.openxmlformats.org/officeDocument/2006/relationships" r:id="rId5"/>
          <a:extLst>
            <a:ext uri="{FF2B5EF4-FFF2-40B4-BE49-F238E27FC236}">
              <a16:creationId xmlns:a16="http://schemas.microsoft.com/office/drawing/2014/main" id="{AD40C051-A251-454E-AE10-F1778FC65B66}"/>
            </a:ext>
          </a:extLst>
        </xdr:cNvPr>
        <xdr:cNvSpPr/>
      </xdr:nvSpPr>
      <xdr:spPr>
        <a:xfrm>
          <a:off x="593913" y="3507442"/>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8</xdr:col>
      <xdr:colOff>134471</xdr:colOff>
      <xdr:row>2</xdr:row>
      <xdr:rowOff>67235</xdr:rowOff>
    </xdr:from>
    <xdr:to>
      <xdr:col>10</xdr:col>
      <xdr:colOff>576767</xdr:colOff>
      <xdr:row>4</xdr:row>
      <xdr:rowOff>128622</xdr:rowOff>
    </xdr:to>
    <xdr:sp macro="" textlink="">
      <xdr:nvSpPr>
        <xdr:cNvPr id="28" name="Retângulo: Cantos Arredondados 27">
          <a:hlinkClick xmlns:r="http://schemas.openxmlformats.org/officeDocument/2006/relationships" r:id="rId6"/>
          <a:extLst>
            <a:ext uri="{FF2B5EF4-FFF2-40B4-BE49-F238E27FC236}">
              <a16:creationId xmlns:a16="http://schemas.microsoft.com/office/drawing/2014/main" id="{F1E20D65-954D-46DF-BB45-B9A4EC84875E}"/>
            </a:ext>
          </a:extLst>
        </xdr:cNvPr>
        <xdr:cNvSpPr/>
      </xdr:nvSpPr>
      <xdr:spPr>
        <a:xfrm>
          <a:off x="4975412" y="448235"/>
          <a:ext cx="1652531"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582706</xdr:colOff>
      <xdr:row>17</xdr:row>
      <xdr:rowOff>0</xdr:rowOff>
    </xdr:from>
    <xdr:to>
      <xdr:col>10</xdr:col>
      <xdr:colOff>593912</xdr:colOff>
      <xdr:row>19</xdr:row>
      <xdr:rowOff>78443</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71EAA9F2-2042-4378-8930-B5F8C49D0DED}"/>
            </a:ext>
          </a:extLst>
        </xdr:cNvPr>
        <xdr:cNvSpPr/>
      </xdr:nvSpPr>
      <xdr:spPr>
        <a:xfrm>
          <a:off x="582706" y="407894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3124200</xdr:colOff>
      <xdr:row>2</xdr:row>
      <xdr:rowOff>95250</xdr:rowOff>
    </xdr:from>
    <xdr:to>
      <xdr:col>3</xdr:col>
      <xdr:colOff>4171618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D9E7147F-35AC-4267-A03C-748088141413}"/>
            </a:ext>
          </a:extLst>
        </xdr:cNvPr>
        <xdr:cNvSpPr/>
      </xdr:nvSpPr>
      <xdr:spPr>
        <a:xfrm>
          <a:off x="3400425" y="2952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57150</xdr:rowOff>
    </xdr:from>
    <xdr:to>
      <xdr:col>3</xdr:col>
      <xdr:colOff>1281425</xdr:colOff>
      <xdr:row>4</xdr:row>
      <xdr:rowOff>134791</xdr:rowOff>
    </xdr:to>
    <xdr:pic>
      <xdr:nvPicPr>
        <xdr:cNvPr id="8" name="Imagem 7">
          <a:extLst>
            <a:ext uri="{FF2B5EF4-FFF2-40B4-BE49-F238E27FC236}">
              <a16:creationId xmlns:a16="http://schemas.microsoft.com/office/drawing/2014/main" id="{2846A374-E390-4B15-93D5-C9A9C71A318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57175"/>
          <a:ext cx="1281425" cy="477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85725</xdr:colOff>
      <xdr:row>19</xdr:row>
      <xdr:rowOff>38100</xdr:rowOff>
    </xdr:from>
    <xdr:to>
      <xdr:col>8</xdr:col>
      <xdr:colOff>285750</xdr:colOff>
      <xdr:row>21</xdr:row>
      <xdr:rowOff>180975</xdr:rowOff>
    </xdr:to>
    <xdr:sp macro="" textlink="">
      <xdr:nvSpPr>
        <xdr:cNvPr id="30" name="CaixaDeTexto 29">
          <a:extLst>
            <a:ext uri="{FF2B5EF4-FFF2-40B4-BE49-F238E27FC236}">
              <a16:creationId xmlns:a16="http://schemas.microsoft.com/office/drawing/2014/main" id="{00000000-0008-0000-0100-00001E000000}"/>
            </a:ext>
          </a:extLst>
        </xdr:cNvPr>
        <xdr:cNvSpPr txBox="1"/>
      </xdr:nvSpPr>
      <xdr:spPr>
        <a:xfrm>
          <a:off x="1914525" y="3657600"/>
          <a:ext cx="3248025"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pt-BR" sz="900" b="1">
              <a:latin typeface="Arial" pitchFamily="34" charset="0"/>
              <a:cs typeface="Arial" pitchFamily="34" charset="0"/>
            </a:rPr>
            <a:t>Equipe Relações</a:t>
          </a:r>
          <a:r>
            <a:rPr lang="pt-BR" sz="900" b="1" baseline="0">
              <a:latin typeface="Arial" pitchFamily="34" charset="0"/>
              <a:cs typeface="Arial" pitchFamily="34" charset="0"/>
            </a:rPr>
            <a:t> com Investidores</a:t>
          </a:r>
        </a:p>
        <a:p>
          <a:pPr algn="ctr"/>
          <a:r>
            <a:rPr lang="pt-BR" sz="900" b="0" baseline="0">
              <a:latin typeface="Arial" pitchFamily="34" charset="0"/>
              <a:cs typeface="Arial" pitchFamily="34" charset="0"/>
            </a:rPr>
            <a:t>+55 11 4831 2880</a:t>
          </a:r>
          <a:br>
            <a:rPr lang="pt-BR" sz="900" b="0" baseline="0">
              <a:latin typeface="Arial" pitchFamily="34" charset="0"/>
              <a:cs typeface="Arial" pitchFamily="34" charset="0"/>
            </a:rPr>
          </a:br>
          <a:r>
            <a:rPr lang="pt-BR" sz="900" b="0" baseline="0">
              <a:latin typeface="Arial" pitchFamily="34" charset="0"/>
              <a:cs typeface="Arial" pitchFamily="34" charset="0"/>
            </a:rPr>
            <a:t>invest@voeazul.com.br</a:t>
          </a:r>
          <a:endParaRPr lang="pt-BR" sz="900" b="0">
            <a:latin typeface="Arial" pitchFamily="34" charset="0"/>
            <a:cs typeface="Arial" pitchFamily="34" charset="0"/>
          </a:endParaRPr>
        </a:p>
      </xdr:txBody>
    </xdr:sp>
    <xdr:clientData/>
  </xdr:twoCellAnchor>
  <xdr:twoCellAnchor editAs="oneCell">
    <xdr:from>
      <xdr:col>0</xdr:col>
      <xdr:colOff>515470</xdr:colOff>
      <xdr:row>0</xdr:row>
      <xdr:rowOff>0</xdr:rowOff>
    </xdr:from>
    <xdr:to>
      <xdr:col>6</xdr:col>
      <xdr:colOff>291352</xdr:colOff>
      <xdr:row>6</xdr:row>
      <xdr:rowOff>47626</xdr:rowOff>
    </xdr:to>
    <xdr:pic>
      <xdr:nvPicPr>
        <xdr:cNvPr id="13" name="Picture 1">
          <a:extLst>
            <a:ext uri="{FF2B5EF4-FFF2-40B4-BE49-F238E27FC236}">
              <a16:creationId xmlns:a16="http://schemas.microsoft.com/office/drawing/2014/main" id="{00000000-0008-0000-0100-00000D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957" t="23669" r="10733" b="26036"/>
        <a:stretch/>
      </xdr:blipFill>
      <xdr:spPr bwMode="auto">
        <a:xfrm>
          <a:off x="515470" y="0"/>
          <a:ext cx="3406588" cy="1190626"/>
        </a:xfrm>
        <a:prstGeom prst="rect">
          <a:avLst/>
        </a:prstGeom>
        <a:noFill/>
        <a:ln w="1">
          <a:noFill/>
          <a:miter lim="800000"/>
          <a:headEnd/>
          <a:tailEnd type="none" w="med" len="med"/>
        </a:ln>
        <a:effectLst/>
      </xdr:spPr>
    </xdr:pic>
    <xdr:clientData/>
  </xdr:twoCellAnchor>
  <xdr:twoCellAnchor>
    <xdr:from>
      <xdr:col>1</xdr:col>
      <xdr:colOff>0</xdr:colOff>
      <xdr:row>8</xdr:row>
      <xdr:rowOff>95250</xdr:rowOff>
    </xdr:from>
    <xdr:to>
      <xdr:col>10</xdr:col>
      <xdr:colOff>575982</xdr:colOff>
      <xdr:row>10</xdr:row>
      <xdr:rowOff>78443</xdr:rowOff>
    </xdr:to>
    <xdr:sp macro="" textlink="">
      <xdr:nvSpPr>
        <xdr:cNvPr id="17" name="Retângulo: Cantos Arredondados 16">
          <a:hlinkClick xmlns:r="http://schemas.openxmlformats.org/officeDocument/2006/relationships" r:id="rId2"/>
          <a:extLst>
            <a:ext uri="{FF2B5EF4-FFF2-40B4-BE49-F238E27FC236}">
              <a16:creationId xmlns:a16="http://schemas.microsoft.com/office/drawing/2014/main" id="{F9289D96-0D23-45E6-B0E1-5CC7D6F05F16}"/>
            </a:ext>
          </a:extLst>
        </xdr:cNvPr>
        <xdr:cNvSpPr/>
      </xdr:nvSpPr>
      <xdr:spPr>
        <a:xfrm>
          <a:off x="609600" y="174307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10</xdr:row>
      <xdr:rowOff>194236</xdr:rowOff>
    </xdr:from>
    <xdr:to>
      <xdr:col>10</xdr:col>
      <xdr:colOff>575982</xdr:colOff>
      <xdr:row>12</xdr:row>
      <xdr:rowOff>82179</xdr:rowOff>
    </xdr:to>
    <xdr:sp macro="" textlink="">
      <xdr:nvSpPr>
        <xdr:cNvPr id="18" name="Retângulo: Cantos Arredondados 17">
          <a:hlinkClick xmlns:r="http://schemas.openxmlformats.org/officeDocument/2006/relationships" r:id="rId3"/>
          <a:extLst>
            <a:ext uri="{FF2B5EF4-FFF2-40B4-BE49-F238E27FC236}">
              <a16:creationId xmlns:a16="http://schemas.microsoft.com/office/drawing/2014/main" id="{196A9F35-CC53-4AEB-9ABE-C5552DB5BFEB}"/>
            </a:ext>
          </a:extLst>
        </xdr:cNvPr>
        <xdr:cNvSpPr/>
      </xdr:nvSpPr>
      <xdr:spPr>
        <a:xfrm>
          <a:off x="609600" y="231831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12</xdr:row>
      <xdr:rowOff>197972</xdr:rowOff>
    </xdr:from>
    <xdr:to>
      <xdr:col>10</xdr:col>
      <xdr:colOff>575982</xdr:colOff>
      <xdr:row>14</xdr:row>
      <xdr:rowOff>85915</xdr:rowOff>
    </xdr:to>
    <xdr:sp macro="" textlink="">
      <xdr:nvSpPr>
        <xdr:cNvPr id="19" name="Retângulo: Cantos Arredondados 18">
          <a:hlinkClick xmlns:r="http://schemas.openxmlformats.org/officeDocument/2006/relationships" r:id="rId4"/>
          <a:extLst>
            <a:ext uri="{FF2B5EF4-FFF2-40B4-BE49-F238E27FC236}">
              <a16:creationId xmlns:a16="http://schemas.microsoft.com/office/drawing/2014/main" id="{5C9775AF-B11C-45F7-B5C9-763A441FB211}"/>
            </a:ext>
          </a:extLst>
        </xdr:cNvPr>
        <xdr:cNvSpPr/>
      </xdr:nvSpPr>
      <xdr:spPr>
        <a:xfrm>
          <a:off x="609600" y="2893547"/>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134466</xdr:colOff>
      <xdr:row>1</xdr:row>
      <xdr:rowOff>67235</xdr:rowOff>
    </xdr:from>
    <xdr:to>
      <xdr:col>10</xdr:col>
      <xdr:colOff>576767</xdr:colOff>
      <xdr:row>3</xdr:row>
      <xdr:rowOff>128622</xdr:rowOff>
    </xdr:to>
    <xdr:sp macro="" textlink="">
      <xdr:nvSpPr>
        <xdr:cNvPr id="20" name="Retângulo: Cantos Arredondados 19">
          <a:hlinkClick xmlns:r="http://schemas.openxmlformats.org/officeDocument/2006/relationships" r:id="rId5"/>
          <a:extLst>
            <a:ext uri="{FF2B5EF4-FFF2-40B4-BE49-F238E27FC236}">
              <a16:creationId xmlns:a16="http://schemas.microsoft.com/office/drawing/2014/main" id="{56A1671B-00C2-4B89-A229-00407ED1F03A}"/>
            </a:ext>
          </a:extLst>
        </xdr:cNvPr>
        <xdr:cNvSpPr/>
      </xdr:nvSpPr>
      <xdr:spPr>
        <a:xfrm>
          <a:off x="5580525" y="25773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1914525</xdr:colOff>
      <xdr:row>2</xdr:row>
      <xdr:rowOff>76200</xdr:rowOff>
    </xdr:from>
    <xdr:to>
      <xdr:col>3</xdr:col>
      <xdr:colOff>2961943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A2C52A63-DD58-4CB3-839C-924496749F6C}"/>
            </a:ext>
          </a:extLst>
        </xdr:cNvPr>
        <xdr:cNvSpPr/>
      </xdr:nvSpPr>
      <xdr:spPr>
        <a:xfrm>
          <a:off x="26289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1287775</xdr:colOff>
      <xdr:row>4</xdr:row>
      <xdr:rowOff>144316</xdr:rowOff>
    </xdr:to>
    <xdr:pic>
      <xdr:nvPicPr>
        <xdr:cNvPr id="2" name="Imagem 1">
          <a:extLst>
            <a:ext uri="{FF2B5EF4-FFF2-40B4-BE49-F238E27FC236}">
              <a16:creationId xmlns:a16="http://schemas.microsoft.com/office/drawing/2014/main" id="{B0A5B1A6-EF0A-4707-8A13-0001BD42130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1681328</xdr:colOff>
      <xdr:row>2</xdr:row>
      <xdr:rowOff>55032</xdr:rowOff>
    </xdr:from>
    <xdr:to>
      <xdr:col>3</xdr:col>
      <xdr:colOff>2728746</xdr:colOff>
      <xdr:row>4</xdr:row>
      <xdr:rowOff>116419</xdr:rowOff>
    </xdr:to>
    <xdr:sp macro="" textlink="">
      <xdr:nvSpPr>
        <xdr:cNvPr id="5" name="Retângulo: Cantos Arredondados 4">
          <a:hlinkClick xmlns:r="http://schemas.openxmlformats.org/officeDocument/2006/relationships" r:id="rId1"/>
          <a:extLst>
            <a:ext uri="{FF2B5EF4-FFF2-40B4-BE49-F238E27FC236}">
              <a16:creationId xmlns:a16="http://schemas.microsoft.com/office/drawing/2014/main" id="{B8E190FA-0F37-4C70-B8D3-AA99D92D3791}"/>
            </a:ext>
          </a:extLst>
        </xdr:cNvPr>
        <xdr:cNvSpPr/>
      </xdr:nvSpPr>
      <xdr:spPr>
        <a:xfrm>
          <a:off x="1919453" y="245532"/>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1284600</xdr:colOff>
      <xdr:row>4</xdr:row>
      <xdr:rowOff>141141</xdr:rowOff>
    </xdr:to>
    <xdr:pic>
      <xdr:nvPicPr>
        <xdr:cNvPr id="4" name="Imagem 3">
          <a:extLst>
            <a:ext uri="{FF2B5EF4-FFF2-40B4-BE49-F238E27FC236}">
              <a16:creationId xmlns:a16="http://schemas.microsoft.com/office/drawing/2014/main" id="{D34BBC19-82AC-41FE-8E71-65599BFEE0B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2314575</xdr:colOff>
      <xdr:row>2</xdr:row>
      <xdr:rowOff>76200</xdr:rowOff>
    </xdr:from>
    <xdr:to>
      <xdr:col>3</xdr:col>
      <xdr:colOff>3361993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9ECBAF1A-3BFD-463E-94B6-B35B9B6C2BF4}"/>
            </a:ext>
          </a:extLst>
        </xdr:cNvPr>
        <xdr:cNvSpPr/>
      </xdr:nvSpPr>
      <xdr:spPr>
        <a:xfrm>
          <a:off x="314325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3</xdr:row>
      <xdr:rowOff>0</xdr:rowOff>
    </xdr:from>
    <xdr:to>
      <xdr:col>3</xdr:col>
      <xdr:colOff>1284600</xdr:colOff>
      <xdr:row>5</xdr:row>
      <xdr:rowOff>96691</xdr:rowOff>
    </xdr:to>
    <xdr:pic>
      <xdr:nvPicPr>
        <xdr:cNvPr id="7" name="Imagem 6">
          <a:extLst>
            <a:ext uri="{FF2B5EF4-FFF2-40B4-BE49-F238E27FC236}">
              <a16:creationId xmlns:a16="http://schemas.microsoft.com/office/drawing/2014/main" id="{B04ACE6C-B1D0-4C28-8165-0E3E95EC0FB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381000"/>
          <a:ext cx="1281425" cy="4776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3171825</xdr:colOff>
      <xdr:row>2</xdr:row>
      <xdr:rowOff>76200</xdr:rowOff>
    </xdr:from>
    <xdr:to>
      <xdr:col>3</xdr:col>
      <xdr:colOff>4219243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B633BF24-D5DE-4252-92C5-6CAB8B65E591}"/>
            </a:ext>
          </a:extLst>
        </xdr:cNvPr>
        <xdr:cNvSpPr/>
      </xdr:nvSpPr>
      <xdr:spPr>
        <a:xfrm>
          <a:off x="38862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1285982</xdr:colOff>
      <xdr:row>4</xdr:row>
      <xdr:rowOff>139871</xdr:rowOff>
    </xdr:to>
    <xdr:pic>
      <xdr:nvPicPr>
        <xdr:cNvPr id="7" name="Imagem 6">
          <a:extLst>
            <a:ext uri="{FF2B5EF4-FFF2-40B4-BE49-F238E27FC236}">
              <a16:creationId xmlns:a16="http://schemas.microsoft.com/office/drawing/2014/main" id="{F8222B08-EF93-43A7-9924-E3EA0A0A378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1862303</xdr:colOff>
      <xdr:row>2</xdr:row>
      <xdr:rowOff>64557</xdr:rowOff>
    </xdr:from>
    <xdr:to>
      <xdr:col>3</xdr:col>
      <xdr:colOff>2909721</xdr:colOff>
      <xdr:row>4</xdr:row>
      <xdr:rowOff>125944</xdr:rowOff>
    </xdr:to>
    <xdr:sp macro="" textlink="">
      <xdr:nvSpPr>
        <xdr:cNvPr id="10" name="Retângulo: Cantos Arredondados 9">
          <a:hlinkClick xmlns:r="http://schemas.openxmlformats.org/officeDocument/2006/relationships" r:id="rId1"/>
          <a:extLst>
            <a:ext uri="{FF2B5EF4-FFF2-40B4-BE49-F238E27FC236}">
              <a16:creationId xmlns:a16="http://schemas.microsoft.com/office/drawing/2014/main" id="{392996F3-BA4C-4E5D-826E-BF41FBB6D6C1}"/>
            </a:ext>
          </a:extLst>
        </xdr:cNvPr>
        <xdr:cNvSpPr/>
      </xdr:nvSpPr>
      <xdr:spPr>
        <a:xfrm>
          <a:off x="2100428" y="255057"/>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134791</xdr:rowOff>
    </xdr:to>
    <xdr:pic>
      <xdr:nvPicPr>
        <xdr:cNvPr id="11" name="Imagem 10">
          <a:extLst>
            <a:ext uri="{FF2B5EF4-FFF2-40B4-BE49-F238E27FC236}">
              <a16:creationId xmlns:a16="http://schemas.microsoft.com/office/drawing/2014/main" id="{D1D5F736-722D-437B-9D61-D0C38986F4A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1600200</xdr:colOff>
      <xdr:row>2</xdr:row>
      <xdr:rowOff>76200</xdr:rowOff>
    </xdr:from>
    <xdr:to>
      <xdr:col>3</xdr:col>
      <xdr:colOff>2647618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9A99DE54-896A-4F5E-BD73-C61DFA42DE45}"/>
            </a:ext>
          </a:extLst>
        </xdr:cNvPr>
        <xdr:cNvSpPr/>
      </xdr:nvSpPr>
      <xdr:spPr>
        <a:xfrm>
          <a:off x="2428875"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144316</xdr:rowOff>
    </xdr:to>
    <xdr:pic>
      <xdr:nvPicPr>
        <xdr:cNvPr id="6" name="Imagem 5">
          <a:extLst>
            <a:ext uri="{FF2B5EF4-FFF2-40B4-BE49-F238E27FC236}">
              <a16:creationId xmlns:a16="http://schemas.microsoft.com/office/drawing/2014/main" id="{7263E2F0-E28F-44A6-8D7E-42F3637CAD9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38125"/>
          <a:ext cx="1281425" cy="4776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1609725</xdr:colOff>
      <xdr:row>2</xdr:row>
      <xdr:rowOff>28575</xdr:rowOff>
    </xdr:from>
    <xdr:to>
      <xdr:col>3</xdr:col>
      <xdr:colOff>2657143</xdr:colOff>
      <xdr:row>4</xdr:row>
      <xdr:rowOff>147112</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AF34382A-A1AA-4081-B501-BC0158376A44}"/>
            </a:ext>
          </a:extLst>
        </xdr:cNvPr>
        <xdr:cNvSpPr/>
      </xdr:nvSpPr>
      <xdr:spPr>
        <a:xfrm>
          <a:off x="2438400" y="2190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19050</xdr:rowOff>
    </xdr:from>
    <xdr:to>
      <xdr:col>3</xdr:col>
      <xdr:colOff>1281425</xdr:colOff>
      <xdr:row>5</xdr:row>
      <xdr:rowOff>10966</xdr:rowOff>
    </xdr:to>
    <xdr:pic>
      <xdr:nvPicPr>
        <xdr:cNvPr id="6" name="Imagem 5">
          <a:extLst>
            <a:ext uri="{FF2B5EF4-FFF2-40B4-BE49-F238E27FC236}">
              <a16:creationId xmlns:a16="http://schemas.microsoft.com/office/drawing/2014/main" id="{45B7A55D-3A32-4E8A-B2D7-8472BE06635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09550"/>
          <a:ext cx="1281425" cy="477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FNC\CPO\OEE\SIVAM\ACOMP\1999\APRES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M01FSA\EQUIPE\Financeiro\PUBLICO\WANDER\ANALISES\ANALISE%20META%20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c0040841\Tarsila\PATRICIA\boneco.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Worksheet%20in%20(C)%205710%20DIFERIDO%20Combined%20Leadshee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trol_2\Fechamento%202007\12-2007\1-%20CONCILIA&#199;&#213;ES%20DEZ_07\1-%20T4F\02.10.10.11.009%20-%20%20CONTINGENCIAS%20T4F%20E%20MEP%20311207%20(A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azvdc01\~JetBlue%20Financial%20Data\Budget%20Team\Stock\Acctg%20&amp;%20Journal%20Entries\FAS%20123\2004\Black%20Scholes%203Q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BRVARONPE\aws\mar16404\BALAN&#199;O%202003\09-2003\Bal-092002.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Worksheet%20in%206210%20Folha%20de%20Pagamento"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dministracao12\Area%20Publica\TORO\ECOF1097.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Worksheet%20in%205510%20DESPESAS%20ANTECIPADAS%20Cie%20Brasil%20S.A."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rvazvdc01\Documents%20and%20Settings\mipilla\Desktop\Milena%20190607\Movimenta&#231;&#227;o%20das%20aplica&#231;&#245;es%20que%20n&#227;o%20foram%20necess&#225;r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ministracao12\Area%20Publica\WINDOWS\TEMP\c.notes.data\ECOF11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rvazvdc01\DELOITTE\Clientes\Rodrimar%20S.A\5210%20Aplica&#231;&#245;es%20Financeiras%20Leadsheet.xls"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Worksheet%20in%205711%201%20Investimentos%20Excel%20Workpaper"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Worksheet%20in%20(C)%205110%20Disponibilidade%20e%20Aplica&#231;&#245;es%20Financeiras%20Leadsheet"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EMBRAER\ITR%20JUN%2005\Cont%20fiscais.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Worksheet%20in%209100%20EFL%20-%20Embraer%20Finance%20Ltd%20-%20Junho%20de%202006"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Worksheet%20in%206230%20Conting&#234;ncia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Worksheet%20in%205710%20ATIVO%20REALIZAVEL%20A%20LONGO%20PRAZO%20Cie%20Brasil%20S.A."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rvazvdc01\Documents%20and%20Settings\frfranca\My%20Documents\002%20Modelos%20WP\Aplica&#231;&#245;es%20Financeiras%20Modelo%20W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rvazvdc01\Documents%20and%20Settings\mipilla\Desktop\Aplica&#231;&#245;es%20diversas\Calculos%20para%20teste%20Milena.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Worksheet%20in%208210%20CUSTO%20Cie%20Brasil%20S.A."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azvdc01\Documents%20and%20Settings\vst4934\My%20Documents\ITR%20JUNHO-02\LS\Gouveia\Clientes\Embraer\31.12.00\WINDOWS\TEMP\CPO\OPO\PA97\INSTRU&#199;&#213;\USUARIO.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5210%20Aplica&#231;&#245;es%20Financeiras%20Leadsheet%202"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Worksheet%20in%20(C)%206710%20PROVISOES%20-%20LP"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rvazvdc01\Documents%20and%20Settings\rdamasceno\Application%20Data\Microsoft\Excel\Worksheet%20in%206310%20FINANCIAMENTOS%20Combined%20Leadsheet%20(version%202).xl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Worksheet%20in%2010400%20EFL%20-%2031.12.02%20FINAL"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DELOITTE\Clientes\Rodrimar%20S.A\5210%20Aplica&#231;&#245;es%20Financeiras%20Leadsheet.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Worksheet%20in%205610%20Investimentos%20Imobilizado%20e%20Diferido%20Combined%20Leadsheet"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205310%20CLIENTES%20Cie%20Brasil%20S.A."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Movimenta&#231;&#227;o%20Conting&#234;ncias%20jun,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RSSALSAMPALU\aws\Documents%20and%20Settings\bruno.costa\Desktop\Cara&#237;ba%202007\Relat%20Cota&#231;&#245;es\Cotanew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SABEL\aws\APPL\Tesouraria\Base%20de%20Dados\TESTE.XL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msp04\VENDAS\_VITAL%20FEW\vi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FNC\CPO\OEE\SIVAM\ACOMP\1999\APRES9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FNC\CPO\OEE\SIVAM\ACOMP\1999\APRES9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LACON\WANDER\ESTIMAT\ESTMAR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 99"/>
      <sheetName val="MAT 00"/>
      <sheetName val="MAT 01"/>
      <sheetName val="MAT GOAL"/>
      <sheetName val="MAT PPLAN"/>
      <sheetName val="MAT FCST"/>
      <sheetName val="INCOR 99"/>
      <sheetName val="INCOR 00"/>
      <sheetName val="INCOR 01"/>
      <sheetName val="INCOR META"/>
      <sheetName val="V.LIQ-99"/>
      <sheetName val="V.LIQ-00"/>
      <sheetName val="V.LIQ-01"/>
      <sheetName val="V.LIQ-GOAL"/>
      <sheetName val="V.LIQ-PPLAN"/>
      <sheetName val="V.LIQ-FCST"/>
      <sheetName val="FINANCEIRA"/>
      <sheetName val="Depr_Faz 87-01"/>
      <sheetName val="Depr_Faz 87META"/>
      <sheetName val="Depr_Faz 87FCST"/>
      <sheetName val="MAT FCST "/>
      <sheetName val="MAT FCST  JUL"/>
      <sheetName val="MAT PPLAN "/>
      <sheetName val="INCOR FCST"/>
      <sheetName val="V.LIQ-FCST JUL"/>
      <sheetName val="INCOR META "/>
      <sheetName val="MAT 02"/>
      <sheetName val="MAT GAOL02"/>
      <sheetName val="INCOR 02"/>
      <sheetName val="V.LIQ-02"/>
      <sheetName val="V.LIQ-PPLAN02"/>
      <sheetName val="V.LIQ-GOAL02"/>
      <sheetName val="Depr_Faz 87-02"/>
      <sheetName val="V.LIQ-FCST02"/>
      <sheetName val="MAT_99"/>
      <sheetName val="MAT_00"/>
      <sheetName val="MAT_01"/>
      <sheetName val="MAT_GOAL"/>
      <sheetName val="MAT_PPLAN"/>
      <sheetName val="MAT_FCST"/>
      <sheetName val="INCOR_99"/>
      <sheetName val="INCOR_00"/>
      <sheetName val="INCOR_01"/>
      <sheetName val="INCOR_META"/>
      <sheetName val="V_LIQ-99"/>
      <sheetName val="V_LIQ-00"/>
      <sheetName val="V_LIQ-01"/>
      <sheetName val="V_LIQ-GOAL"/>
      <sheetName val="V_LIQ-PPLAN"/>
      <sheetName val="V_LIQ-FCST"/>
      <sheetName val="Depr_Faz_87-01"/>
      <sheetName val="Depr_Faz_87META"/>
      <sheetName val="Depr_Faz_87FCST"/>
      <sheetName val="MAT_FCST_"/>
      <sheetName val="MAT_FCST__JUL"/>
      <sheetName val="MAT_PPLAN_"/>
      <sheetName val="INCOR_FCST"/>
      <sheetName val="V_LIQ-FCST_JUL"/>
      <sheetName val="INCOR_META_"/>
      <sheetName val="MAT_02"/>
      <sheetName val="MAT_GAOL02"/>
      <sheetName val="INCOR_02"/>
      <sheetName val="V_LIQ-02"/>
      <sheetName val="V_LIQ-PPLAN02"/>
      <sheetName val="V_LIQ-GOAL02"/>
      <sheetName val="Depr_Faz_87-02"/>
      <sheetName val="V_LIQ-FCST02"/>
      <sheetName val="G_Estq"/>
      <sheetName val="MAI2000"/>
      <sheetName val="Est"/>
      <sheetName val="GENERAL"/>
      <sheetName val="Link"/>
      <sheetName val="Demonstra??o_do_Resultado"/>
      <sheetName val="2002"/>
      <sheetName val="2002a"/>
      <sheetName val="01"/>
      <sheetName val="ROL"/>
      <sheetName val="D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OBILIZADO"/>
      <sheetName val="FINANC"/>
      <sheetName val="INVEST"/>
      <sheetName val="RESULT_NEGÓCIO"/>
      <sheetName val="RESULT_SEGMENTO"/>
      <sheetName val="RESULT_SEGMENTO (2)"/>
      <sheetName val="CONSOLIDAÇÃO"/>
      <sheetName val="IBOVxVCPA4"/>
      <sheetName val="Sheet1"/>
      <sheetName val="ADRxDow"/>
      <sheetName val="Sheet2"/>
      <sheetName val="ce"/>
      <sheetName val="prebdg97"/>
      <sheetName val="premi96"/>
      <sheetName val="SOC.INSTRUMENTALES"/>
      <sheetName val="Depositos judiciais"/>
      <sheetName val="RESULT_SEGMENTO_(2)"/>
      <sheetName val="RF-G7"/>
      <sheetName val="MRO_Lebensalter"/>
      <sheetName val="N"/>
      <sheetName val="Dados BLP"/>
      <sheetName val="RESULT_SEGMENTO_(2)1"/>
      <sheetName val="Depositos_judiciais"/>
      <sheetName val="SOC_INSTRUMENTALES"/>
      <sheetName val="ACUMULADO"/>
      <sheetName val="A4.1-BRASFLEX "/>
      <sheetName val="Data Table"/>
      <sheetName val="boneco"/>
      <sheetName val="cdius$"/>
      <sheetName val="DRE Analyzer"/>
      <sheetName val="BLP"/>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B2B Market"/>
      <sheetName val="Bilanz"/>
      <sheetName val="Plan1"/>
      <sheetName val="Evol.Mensal - 1º sem."/>
      <sheetName val="aging 0704"/>
      <sheetName val="RESULTADO MÊS A MÊS"/>
      <sheetName val="Steel Comp."/>
      <sheetName val="01.2015"/>
      <sheetName val="01.2016"/>
      <sheetName val="02.2015"/>
      <sheetName val="02.2016"/>
      <sheetName val="03.2015"/>
      <sheetName val="03.2016"/>
      <sheetName val="04.2015"/>
      <sheetName val="04.2016"/>
      <sheetName val="05.2015"/>
      <sheetName val="05.2016"/>
      <sheetName val="06.2015"/>
      <sheetName val="06.2016"/>
      <sheetName val="07.2015"/>
      <sheetName val="07.2016"/>
      <sheetName val="08.2015"/>
      <sheetName val="09.2015"/>
      <sheetName val="10.2015"/>
      <sheetName val="11.2015"/>
      <sheetName val="12.2014"/>
      <sheetName val="12.2015"/>
      <sheetName val="MENSAL"/>
    </sheetNames>
    <sheetDataSet>
      <sheetData sheetId="0"/>
      <sheetData sheetId="1"/>
      <sheetData sheetId="2"/>
      <sheetData sheetId="3"/>
      <sheetData sheetId="4"/>
      <sheetData sheetId="5"/>
      <sheetData sheetId="6"/>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sheetName val="Ajustes Propostos"/>
      <sheetName val="Tickmarks"/>
      <sheetName val="XREF"/>
      <sheetName val="Intangível"/>
      <sheetName val="Diferido"/>
      <sheetName val="Intangível Set"/>
      <sheetName val="Intangível Dez"/>
      <sheetName val="PC"/>
      <sheetName val="Netearnanal"/>
      <sheetName val="Consolidate"/>
      <sheetName val="ACUMULADO"/>
      <sheetName val="DIF FAT FEV 01"/>
      <sheetName val="RETROPESCTIVA"/>
      <sheetName val="Ajustes_Propostos"/>
      <sheetName val="Estatísticas {pbc}"/>
      <sheetName val="A4.1-BRASFLEX "/>
      <sheetName val="MOD 7 SIN"/>
      <sheetName val="TESTE"/>
      <sheetName val="charge"/>
      <sheetName val="Mútuo"/>
      <sheetName val="VSV0"/>
      <sheetName val="Ã«ÀûÂÊ·ÖÎö±í"/>
      <sheetName val="cash"/>
      <sheetName val="Folha - Orçamento"/>
      <sheetName val="CAIXA"/>
      <sheetName val="Options"/>
      <sheetName val="LISTAS"/>
      <sheetName val="BASE DATO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ks"/>
      <sheetName val="02.10.10.11.009"/>
      <sheetName val="Compilação Contingências"/>
      <sheetName val="SUPORTE CP"/>
      <sheetName val="Compilação Contingências Atual"/>
      <sheetName val="IOF Cie Ativa"/>
      <sheetName val="LACTOS"/>
      <sheetName val="Ausência  PAT - CIE "/>
      <sheetName val="Resumo Labor Compliance"/>
      <sheetName val="Compilação escritórios"/>
      <sheetName val="Resumo Labor sem complemento"/>
      <sheetName val="Resumo labor setembro"/>
      <sheetName val="VT em $ - CIE"/>
      <sheetName val="VT em $ - Metro"/>
      <sheetName val="Ausência  PAT - Metro"/>
      <sheetName val="IOF Metro Ativa"/>
      <sheetName val="IOF Metro Ativa Set"/>
      <sheetName val="IOF Cie Ativa Set"/>
      <sheetName val="Depósitos Judiciais"/>
    </sheetNames>
    <sheetDataSet>
      <sheetData sheetId="0">
        <row r="1">
          <cell r="A1" t="str">
            <v>(reserved)</v>
          </cell>
        </row>
      </sheetData>
      <sheetData sheetId="1"/>
      <sheetData sheetId="2">
        <row r="9">
          <cell r="G9">
            <v>4250395.638599636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
      <sheetName val="1999"/>
      <sheetName val="1-26-00"/>
      <sheetName val="4-4-00"/>
      <sheetName val="5-26-00"/>
      <sheetName val="8-31-00"/>
      <sheetName val="11-8-00"/>
      <sheetName val="12-21-00"/>
      <sheetName val="1999 &amp; 2000 Summary"/>
      <sheetName val="Treasury Yields"/>
      <sheetName val="2-9-01"/>
      <sheetName val="2-28-01"/>
      <sheetName val="3-30-01"/>
      <sheetName val="4-12-01"/>
      <sheetName val="6-29-01"/>
      <sheetName val="7-20-01"/>
      <sheetName val="10-15-01"/>
      <sheetName val="2001 Summary"/>
      <sheetName val="4-11 W avg"/>
      <sheetName val="Treasury Rates"/>
      <sheetName val="2-8-02"/>
      <sheetName val="4-11-02a"/>
      <sheetName val="4-11-02b"/>
      <sheetName val="4-23-02"/>
      <sheetName val="6-10-02"/>
      <sheetName val="8-12-02"/>
      <sheetName val="10-14-02"/>
      <sheetName val="12-9-02"/>
      <sheetName val="2002 Summary"/>
      <sheetName val="Treasury Yields-03"/>
      <sheetName val="2-10-03"/>
      <sheetName val="4-14-03"/>
      <sheetName val="5-21-03"/>
      <sheetName val="6-9-03"/>
      <sheetName val="8-11-03"/>
      <sheetName val="10-20-03"/>
      <sheetName val="1-7-04"/>
      <sheetName val="3-3-04"/>
      <sheetName val="3-17-04"/>
      <sheetName val="3-26-04"/>
      <sheetName val="5-5-04"/>
      <sheetName val="5-26-04"/>
      <sheetName val="7-7-04"/>
      <sheetName val="9-1-04"/>
      <sheetName val="verify"/>
      <sheetName val="3Q '04 Summ"/>
      <sheetName val="volatility-2002"/>
      <sheetName val="volatility-2003"/>
      <sheetName val="Wavg"/>
      <sheetName val="Instru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e"/>
      <sheetName val="B.analítico A (2)"/>
      <sheetName val="B.analítico B (2)"/>
      <sheetName val="BAL A (2)"/>
      <sheetName val="BAL B (2)"/>
      <sheetName val="BAL INDEX"/>
      <sheetName val="bruto mensal (2)"/>
      <sheetName val="B.America (2)"/>
      <sheetName val="B.Trading (2)"/>
      <sheetName val="capital (2)"/>
      <sheetName val="consolid soc"/>
      <sheetName val="Desp2002"/>
      <sheetName val="Desp2001"/>
      <sheetName val="Desp2001-02"/>
      <sheetName val="dívida"/>
      <sheetName val="DOAR A (2)"/>
      <sheetName val="DOAR B (2)"/>
      <sheetName val="DOAR BST"/>
      <sheetName val="DOAR BSA"/>
      <sheetName val="ebitda"/>
      <sheetName val="equyt"/>
      <sheetName val="estoque"/>
      <sheetName val="est.analítico"/>
      <sheetName val="estoque pa"/>
      <sheetName val="estoque pa (2)"/>
      <sheetName val="financeiras"/>
      <sheetName val="financeiras (A)"/>
      <sheetName val="financeiras (B)"/>
      <sheetName val="financiamentos B"/>
      <sheetName val="FLUXO A"/>
      <sheetName val="FLUXO B (2)"/>
      <sheetName val="índices bal (2)"/>
      <sheetName val="integral"/>
      <sheetName val="lb2002"/>
      <sheetName val="lb2001"/>
      <sheetName val="lb2000"/>
      <sheetName val="longo A e B"/>
      <sheetName val="lucro bruto"/>
      <sheetName val="mês a mês (2)"/>
      <sheetName val="mix"/>
      <sheetName val="mutação A (2)"/>
      <sheetName val="mutação B (2)"/>
      <sheetName val="PERFIL A (2)"/>
      <sheetName val="PERFIL B (2)"/>
      <sheetName val="preços"/>
      <sheetName val="prov-contas a receber"/>
      <sheetName val="permanente A (2)"/>
      <sheetName val="permanente B (2)"/>
      <sheetName val="produção"/>
      <sheetName val="resultado"/>
      <sheetName val="tabela"/>
      <sheetName val="volume"/>
      <sheetName val="capa (2)"/>
      <sheetName val="capa (3)"/>
      <sheetName val="Pakprint"/>
      <sheetName val="mutação Bst"/>
      <sheetName val="mutação Bsa"/>
      <sheetName val="#REF"/>
      <sheetName val="Criterios"/>
      <sheetName val="bal"/>
      <sheetName val="Balsap"/>
      <sheetName val="J1"/>
      <sheetName val="Duplicate Rate"/>
      <sheetName val="O2CC"/>
      <sheetName val="FLUXO1"/>
      <sheetName val="Plan1 (2)"/>
      <sheetName val="O1"/>
      <sheetName val="B_analítico_A_(2)"/>
      <sheetName val="B_analítico_B_(2)"/>
      <sheetName val="BAL_A_(2)"/>
      <sheetName val="BAL_B_(2)"/>
      <sheetName val="BAL_INDEX"/>
      <sheetName val="bruto_mensal_(2)"/>
      <sheetName val="B_America_(2)"/>
      <sheetName val="B_Trading_(2)"/>
      <sheetName val="capital_(2)"/>
      <sheetName val="consolid_soc"/>
      <sheetName val="DOAR_A_(2)"/>
      <sheetName val="DOAR_B_(2)"/>
      <sheetName val="DOAR_BST"/>
      <sheetName val="DOAR_BSA"/>
      <sheetName val="est_analítico"/>
      <sheetName val="estoque_pa"/>
      <sheetName val="estoque_pa_(2)"/>
      <sheetName val="financeiras_(A)"/>
      <sheetName val="financeiras_(B)"/>
      <sheetName val="financiamentos_B"/>
      <sheetName val="FLUXO_A"/>
      <sheetName val="FLUXO_B_(2)"/>
      <sheetName val="índices_bal_(2)"/>
      <sheetName val="longo_A_e_B"/>
      <sheetName val="lucro_bruto"/>
      <sheetName val="mês_a_mês_(2)"/>
      <sheetName val="mutação_A_(2)"/>
      <sheetName val="mutação_B_(2)"/>
      <sheetName val="PERFIL_A_(2)"/>
      <sheetName val="PERFIL_B_(2)"/>
      <sheetName val="prov-contas_a_receber"/>
      <sheetName val="permanente_A_(2)"/>
      <sheetName val="permanente_B_(2)"/>
      <sheetName val="capa_(2)"/>
      <sheetName val="capa_(3)"/>
      <sheetName val="mutação_Bst"/>
      <sheetName val="mutação_Bsa"/>
      <sheetName val="Proj Empresas"/>
      <sheetName val="Proj Pab"/>
      <sheetName val="Proj Rede"/>
      <sheetName val="Verdinho Real"/>
      <sheetName val="ICATU"/>
      <sheetName val="BT1"/>
      <sheetName val=""/>
      <sheetName val="E2.1-PCLD 06-2006"/>
      <sheetName val="FAt"/>
      <sheetName val="GSI_1998"/>
      <sheetName val="D2.6.1"/>
      <sheetName val="D2.6.2"/>
      <sheetName val="EBITRECS"/>
      <sheetName val="5X3"/>
      <sheetName val="Dx-AT49"/>
      <sheetName val="ATZ A14"/>
      <sheetName val="Ciclo Mensal"/>
      <sheetName val="INDIECO1"/>
      <sheetName val="RES GUA_G2"/>
      <sheetName val="STX"/>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CONSSID12-96"/>
      <sheetName val="sheet1"/>
      <sheetName val="Contas"/>
      <sheetName val="B_analítico_A_(2)1"/>
      <sheetName val="B_analítico_B_(2)1"/>
      <sheetName val="BAL_A_(2)1"/>
      <sheetName val="BAL_B_(2)1"/>
      <sheetName val="BAL_INDEX1"/>
      <sheetName val="bruto_mensal_(2)1"/>
      <sheetName val="B_America_(2)1"/>
      <sheetName val="B_Trading_(2)1"/>
      <sheetName val="capital_(2)1"/>
      <sheetName val="consolid_soc1"/>
      <sheetName val="DOAR_A_(2)1"/>
      <sheetName val="DOAR_B_(2)1"/>
      <sheetName val="DOAR_BST1"/>
      <sheetName val="DOAR_BSA1"/>
      <sheetName val="est_analítico1"/>
      <sheetName val="estoque_pa1"/>
      <sheetName val="estoque_pa_(2)1"/>
      <sheetName val="financeiras_(A)1"/>
      <sheetName val="financeiras_(B)1"/>
      <sheetName val="financiamentos_B1"/>
      <sheetName val="FLUXO_A1"/>
      <sheetName val="FLUXO_B_(2)1"/>
      <sheetName val="índices_bal_(2)1"/>
      <sheetName val="longo_A_e_B1"/>
      <sheetName val="lucro_bruto1"/>
      <sheetName val="mês_a_mês_(2)1"/>
      <sheetName val="mutação_A_(2)1"/>
      <sheetName val="mutação_B_(2)1"/>
      <sheetName val="PERFIL_A_(2)1"/>
      <sheetName val="PERFIL_B_(2)1"/>
      <sheetName val="prov-contas_a_receber1"/>
      <sheetName val="permanente_A_(2)1"/>
      <sheetName val="permanente_B_(2)1"/>
      <sheetName val="capa_(2)1"/>
      <sheetName val="capa_(3)1"/>
      <sheetName val="mutação_Bst1"/>
      <sheetName val="mutação_Bsa1"/>
      <sheetName val="Duplicate_Rate"/>
      <sheetName val="Plan1_(2)"/>
      <sheetName val="Proj_Empresas"/>
      <sheetName val="Proj_Pab"/>
      <sheetName val="Proj_Rede"/>
      <sheetName val="Verdinho_Real"/>
      <sheetName val="E2_1-PCLD_06-2006"/>
      <sheetName val="D2_6_1"/>
      <sheetName val="D2_6_2"/>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2020_Trend"/>
      <sheetName val="B2020_Consolidated"/>
      <sheetName val="Máscara_-_Q3"/>
      <sheetName val="Máscara_-_BP_Q3"/>
      <sheetName val="Máscara_-_LY_Q3"/>
      <sheetName val="RES_GUA_G2"/>
      <sheetName val="ATZ_A14"/>
      <sheetName val="Ciclo_Mensal"/>
      <sheetName val="N"/>
      <sheetName val="Stock Price"/>
      <sheetName val="Inventory Input"/>
      <sheetName val="Mutuo"/>
      <sheetName val="Quarters"/>
      <sheetName val="oldSEG"/>
      <sheetName val="GRAFICOS PPT"/>
      <sheetName val="Codices ML"/>
      <sheetName val="premisas inflacion"/>
      <sheetName val="Energia (98 - 00)"/>
      <sheetName val="Tab4-01p"/>
      <sheetName val="ANALI2001"/>
      <sheetName val="RF-G7"/>
      <sheetName val="evarebr"/>
      <sheetName val="ANALISE"/>
      <sheetName val="B_analítico_A_(2)2"/>
      <sheetName val="B_analítico_B_(2)2"/>
      <sheetName val="BAL_A_(2)2"/>
      <sheetName val="BAL_B_(2)2"/>
      <sheetName val="BAL_INDEX2"/>
      <sheetName val="bruto_mensal_(2)2"/>
      <sheetName val="B_America_(2)2"/>
      <sheetName val="B_Trading_(2)2"/>
      <sheetName val="capital_(2)2"/>
      <sheetName val="consolid_soc2"/>
      <sheetName val="DOAR_A_(2)2"/>
      <sheetName val="DOAR_B_(2)2"/>
      <sheetName val="DOAR_BST2"/>
      <sheetName val="DOAR_BSA2"/>
      <sheetName val="est_analítico2"/>
      <sheetName val="estoque_pa2"/>
      <sheetName val="estoque_pa_(2)2"/>
      <sheetName val="financeiras_(A)2"/>
      <sheetName val="financeiras_(B)2"/>
      <sheetName val="financiamentos_B2"/>
      <sheetName val="FLUXO_A2"/>
      <sheetName val="FLUXO_B_(2)2"/>
      <sheetName val="índices_bal_(2)2"/>
      <sheetName val="longo_A_e_B2"/>
      <sheetName val="lucro_bruto2"/>
      <sheetName val="mês_a_mês_(2)2"/>
      <sheetName val="mutação_A_(2)2"/>
      <sheetName val="mutação_B_(2)2"/>
      <sheetName val="PERFIL_A_(2)2"/>
      <sheetName val="PERFIL_B_(2)2"/>
      <sheetName val="prov-contas_a_receber2"/>
      <sheetName val="permanente_A_(2)2"/>
      <sheetName val="permanente_B_(2)2"/>
      <sheetName val="capa_(2)2"/>
      <sheetName val="capa_(3)2"/>
      <sheetName val="mutação_Bst2"/>
      <sheetName val="mutação_Bsa2"/>
      <sheetName val="Plan1_(2)1"/>
      <sheetName val="Proj_Empresas1"/>
      <sheetName val="Proj_Pab1"/>
      <sheetName val="Proj_Rede1"/>
      <sheetName val="Verdinho_Real1"/>
      <sheetName val="Duplicate_Rate1"/>
      <sheetName val="E2_1-PCLD_06-20061"/>
      <sheetName val="D2_6_11"/>
      <sheetName val="D2_6_21"/>
      <sheetName val="RES_GUA_G21"/>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2020_Trend1"/>
      <sheetName val="B2020_Consolidated1"/>
      <sheetName val="Máscara_-_Q31"/>
      <sheetName val="Máscara_-_BP_Q31"/>
      <sheetName val="Máscara_-_LY_Q31"/>
      <sheetName val="ATZ_A141"/>
      <sheetName val="Ciclo_Mensal1"/>
      <sheetName val="Stock_Price"/>
      <sheetName val="Input"/>
      <sheetName val="Host Tax Deprec "/>
      <sheetName val="BankLoan"/>
      <sheetName val="Model"/>
      <sheetName val="Carry"/>
      <sheetName val="cases"/>
      <sheetName val="Summary"/>
      <sheetName val="SPR"/>
      <sheetName val="BP"/>
      <sheetName val="Market"/>
      <sheetName val="planilha principal"/>
      <sheetName val="TESTE"/>
      <sheetName val="fluxo de caixa"/>
      <sheetName val="Assum"/>
      <sheetName val="Netearnanal"/>
      <sheetName val="sales vol."/>
      <sheetName val="vtas"/>
      <sheetName val="Index (2)"/>
      <sheetName val="49415003-01"/>
      <sheetName val="22410001-01 02"/>
      <sheetName val="18845006-03"/>
      <sheetName val="49415003-02"/>
      <sheetName val="LALURA"/>
      <sheetName val="LALUR"/>
      <sheetName val="18845006-05"/>
      <sheetName val="49420902-04"/>
      <sheetName val="Energia_(98_-_00)"/>
      <sheetName val="ACUMULADO"/>
    </sheetNames>
    <sheetDataSet>
      <sheetData sheetId="0" refreshError="1">
        <row r="1">
          <cell r="A1" t="str">
            <v>ANÁLISE COMPARATIVA DAS PRINCIPAIS LINHAS DO RESULTADO DE 2002/2001</v>
          </cell>
        </row>
        <row r="2">
          <cell r="A2" t="str">
            <v>LEGISLAÇÃO SOCIETÁRIA - CONSOLIDADO</v>
          </cell>
        </row>
        <row r="3">
          <cell r="A3" t="str">
            <v>EM MILHARES DE REAIS</v>
          </cell>
        </row>
        <row r="6">
          <cell r="C6" t="str">
            <v>RECEITA LÍQUIDA DAS VENDAS</v>
          </cell>
          <cell r="E6" t="str">
            <v>RECEITA LÍQUIDA DAS VENDAS</v>
          </cell>
          <cell r="F6" t="str">
            <v>RECEITA LÍQUIDA DAS VENDAS</v>
          </cell>
        </row>
        <row r="7">
          <cell r="A7">
            <v>2000</v>
          </cell>
          <cell r="C7">
            <v>2001</v>
          </cell>
          <cell r="X7">
            <v>2002</v>
          </cell>
          <cell r="Z7">
            <v>2002</v>
          </cell>
          <cell r="AA7">
            <v>2002</v>
          </cell>
        </row>
        <row r="8">
          <cell r="A8" t="str">
            <v>Novembro</v>
          </cell>
          <cell r="B8" t="str">
            <v>Dezembro</v>
          </cell>
          <cell r="C8" t="str">
            <v>Janeiro</v>
          </cell>
          <cell r="D8" t="str">
            <v>Fevereiro</v>
          </cell>
          <cell r="E8" t="str">
            <v>Março</v>
          </cell>
          <cell r="F8" t="str">
            <v>1º trim</v>
          </cell>
          <cell r="G8" t="str">
            <v>Abril</v>
          </cell>
          <cell r="H8" t="str">
            <v>Maio</v>
          </cell>
          <cell r="I8" t="str">
            <v>Junho</v>
          </cell>
          <cell r="J8" t="str">
            <v>2º trim</v>
          </cell>
          <cell r="K8" t="str">
            <v>1º sem</v>
          </cell>
          <cell r="L8" t="str">
            <v>Julho</v>
          </cell>
          <cell r="M8" t="str">
            <v>Agosto</v>
          </cell>
          <cell r="N8" t="str">
            <v>Setembro</v>
          </cell>
          <cell r="O8" t="str">
            <v>3º trim</v>
          </cell>
          <cell r="P8" t="str">
            <v>Outubro</v>
          </cell>
          <cell r="Q8" t="str">
            <v>Novembro</v>
          </cell>
          <cell r="R8" t="str">
            <v>Dezembro</v>
          </cell>
          <cell r="S8" t="str">
            <v>4º trim</v>
          </cell>
          <cell r="T8" t="str">
            <v>2º sem</v>
          </cell>
          <cell r="U8" t="str">
            <v>Acumulado</v>
          </cell>
          <cell r="V8" t="str">
            <v>Novembro</v>
          </cell>
          <cell r="W8" t="str">
            <v>Dezembro</v>
          </cell>
          <cell r="X8" t="str">
            <v>Janeiro</v>
          </cell>
          <cell r="Y8" t="str">
            <v>Fevereiro</v>
          </cell>
          <cell r="Z8" t="str">
            <v>Março</v>
          </cell>
          <cell r="AA8" t="str">
            <v>1º trim</v>
          </cell>
          <cell r="AB8" t="str">
            <v>Abril</v>
          </cell>
          <cell r="AC8" t="str">
            <v>Maio</v>
          </cell>
          <cell r="AD8" t="str">
            <v>Junho</v>
          </cell>
          <cell r="AE8" t="str">
            <v>2º trim</v>
          </cell>
          <cell r="AF8" t="str">
            <v>1º sem</v>
          </cell>
          <cell r="AG8" t="str">
            <v>Julho</v>
          </cell>
          <cell r="AH8" t="str">
            <v>Agosto</v>
          </cell>
          <cell r="AI8" t="str">
            <v>Setembro</v>
          </cell>
          <cell r="AJ8" t="str">
            <v>3º trim</v>
          </cell>
          <cell r="AK8" t="str">
            <v>Outubro</v>
          </cell>
          <cell r="AL8" t="str">
            <v>Nov</v>
          </cell>
          <cell r="AM8" t="str">
            <v>Dez</v>
          </cell>
          <cell r="AN8" t="str">
            <v>4º trim</v>
          </cell>
          <cell r="AO8" t="str">
            <v>2º sem</v>
          </cell>
          <cell r="AP8" t="str">
            <v>Acumulado</v>
          </cell>
        </row>
        <row r="9">
          <cell r="A9">
            <v>53280</v>
          </cell>
          <cell r="B9">
            <v>56279</v>
          </cell>
          <cell r="C9">
            <v>49137</v>
          </cell>
          <cell r="D9">
            <v>58418</v>
          </cell>
          <cell r="E9">
            <v>60099</v>
          </cell>
          <cell r="F9">
            <v>167654</v>
          </cell>
          <cell r="G9">
            <v>61442</v>
          </cell>
          <cell r="H9">
            <v>68799</v>
          </cell>
          <cell r="I9">
            <v>78885</v>
          </cell>
          <cell r="J9">
            <v>209126</v>
          </cell>
          <cell r="K9">
            <v>376780</v>
          </cell>
          <cell r="L9">
            <v>48685</v>
          </cell>
          <cell r="M9">
            <v>74932</v>
          </cell>
          <cell r="N9">
            <v>72169</v>
          </cell>
          <cell r="O9">
            <v>195786</v>
          </cell>
          <cell r="P9">
            <v>67729</v>
          </cell>
          <cell r="Q9">
            <v>62772</v>
          </cell>
          <cell r="R9">
            <v>71343</v>
          </cell>
          <cell r="S9">
            <v>201844</v>
          </cell>
          <cell r="T9">
            <v>397630</v>
          </cell>
          <cell r="U9">
            <v>572566</v>
          </cell>
          <cell r="V9">
            <v>62772</v>
          </cell>
          <cell r="W9">
            <v>71343</v>
          </cell>
          <cell r="X9">
            <v>67301</v>
          </cell>
          <cell r="Y9">
            <v>48305</v>
          </cell>
          <cell r="Z9">
            <v>58267</v>
          </cell>
          <cell r="AA9">
            <v>173873</v>
          </cell>
          <cell r="AB9">
            <v>57878</v>
          </cell>
          <cell r="AC9">
            <v>72049</v>
          </cell>
          <cell r="AD9">
            <v>86446</v>
          </cell>
          <cell r="AE9">
            <v>216373</v>
          </cell>
          <cell r="AF9">
            <v>390246</v>
          </cell>
          <cell r="AG9">
            <v>74510</v>
          </cell>
          <cell r="AH9">
            <v>86876</v>
          </cell>
          <cell r="AI9">
            <v>85395</v>
          </cell>
          <cell r="AJ9">
            <v>246781</v>
          </cell>
          <cell r="AK9">
            <v>0</v>
          </cell>
          <cell r="AL9">
            <v>0</v>
          </cell>
          <cell r="AM9">
            <v>0</v>
          </cell>
          <cell r="AN9">
            <v>0</v>
          </cell>
          <cell r="AO9">
            <v>246781</v>
          </cell>
          <cell r="AP9">
            <v>637027</v>
          </cell>
        </row>
        <row r="10">
          <cell r="A10" t="str">
            <v>EM RELAÇÃO AO MESMO PERÍODO DO EXERCÍCIO ANTERIOR</v>
          </cell>
          <cell r="C10" t="str">
            <v>EM RELAÇÃO AO MESMO PERÍODO DO EXERCÍCIO ANTERIOR</v>
          </cell>
          <cell r="F10" t="str">
            <v>EM RELAÇÃO AO MESMO PERÍODO DO EXERCÍCIO ANTERIOR</v>
          </cell>
          <cell r="V10">
            <v>0.17815315315315305</v>
          </cell>
          <cell r="W10">
            <v>0.26766644752038959</v>
          </cell>
          <cell r="X10">
            <v>0.36966033742393711</v>
          </cell>
          <cell r="Y10">
            <v>-0.17311445102536893</v>
          </cell>
          <cell r="Z10">
            <v>-3.048303632339977E-2</v>
          </cell>
          <cell r="AA10">
            <v>3.7094253641428265E-2</v>
          </cell>
          <cell r="AB10">
            <v>-5.8005924286318788E-2</v>
          </cell>
          <cell r="AC10">
            <v>4.7239058707248649E-2</v>
          </cell>
          <cell r="AD10">
            <v>9.5848386892311677E-2</v>
          </cell>
          <cell r="AE10">
            <v>3.4653749414228718E-2</v>
          </cell>
          <cell r="AF10">
            <v>3.5739688943149828E-2</v>
          </cell>
          <cell r="AG10">
            <v>0.53045085755366128</v>
          </cell>
          <cell r="AH10">
            <v>0.15939785405434259</v>
          </cell>
          <cell r="AI10">
            <v>0.18326428244814252</v>
          </cell>
          <cell r="AJ10">
            <v>0.26046295445026724</v>
          </cell>
          <cell r="AK10">
            <v>-1</v>
          </cell>
          <cell r="AL10">
            <v>-1</v>
          </cell>
          <cell r="AM10">
            <v>-1</v>
          </cell>
          <cell r="AN10">
            <v>-1</v>
          </cell>
          <cell r="AO10">
            <v>-0.37937026884289415</v>
          </cell>
          <cell r="AP10">
            <v>0.11258265422676161</v>
          </cell>
        </row>
        <row r="11">
          <cell r="A11" t="str">
            <v>EM RELAÇÃO AO PERÍODO IMEDIATAMENTE ANTERIOR</v>
          </cell>
          <cell r="C11" t="str">
            <v>EM RELAÇÃO AO PERÍODO IMEDIATAMENTE ANTERIOR</v>
          </cell>
          <cell r="F11" t="str">
            <v>EM RELAÇÃO AO PERÍODO IMEDIATAMENTE ANTERIOR</v>
          </cell>
          <cell r="V11">
            <v>-7.3188737468440457E-2</v>
          </cell>
          <cell r="W11">
            <v>0.13654177021601988</v>
          </cell>
          <cell r="X11">
            <v>-5.6655873736736639E-2</v>
          </cell>
          <cell r="Y11">
            <v>-0.2822543498610719</v>
          </cell>
          <cell r="Z11">
            <v>0.20623123900217366</v>
          </cell>
          <cell r="AA11">
            <v>-0.13857731713600607</v>
          </cell>
          <cell r="AB11">
            <v>-6.6761631798445409E-3</v>
          </cell>
          <cell r="AC11">
            <v>0.24484259995162239</v>
          </cell>
          <cell r="AD11">
            <v>0.19982234312759362</v>
          </cell>
          <cell r="AE11">
            <v>0.24443128030228967</v>
          </cell>
          <cell r="AF11">
            <v>-1.8570027412418533E-2</v>
          </cell>
          <cell r="AG11">
            <v>-0.13807463618906601</v>
          </cell>
          <cell r="AH11">
            <v>0.16596430009394703</v>
          </cell>
          <cell r="AI11">
            <v>-1.7047285786638389E-2</v>
          </cell>
          <cell r="AJ11">
            <v>0.14053509448960821</v>
          </cell>
          <cell r="AK11">
            <v>-1</v>
          </cell>
          <cell r="AL11" t="e">
            <v>#DIV/0!</v>
          </cell>
          <cell r="AM11" t="e">
            <v>#DIV/0!</v>
          </cell>
          <cell r="AN11">
            <v>-1</v>
          </cell>
          <cell r="AO11">
            <v>-0.36762708650441001</v>
          </cell>
        </row>
        <row r="19">
          <cell r="C19" t="str">
            <v>RECEITA LÍQUIDA DAS VENDAS UNITÁRIAS (em reais)</v>
          </cell>
          <cell r="E19" t="str">
            <v>RECEITA LÍQUIDA DAS VENDAS UNITÁRIAS (em reais)</v>
          </cell>
          <cell r="F19" t="str">
            <v>RECEITA LÍQUIDA DAS VENDAS UNITÁRIAS (em reais)</v>
          </cell>
        </row>
        <row r="20">
          <cell r="A20">
            <v>2000</v>
          </cell>
          <cell r="C20">
            <v>2001</v>
          </cell>
          <cell r="X20">
            <v>2002</v>
          </cell>
          <cell r="Z20">
            <v>2002</v>
          </cell>
          <cell r="AA20">
            <v>2002</v>
          </cell>
        </row>
        <row r="21">
          <cell r="A21" t="str">
            <v>Novembro</v>
          </cell>
          <cell r="B21" t="str">
            <v>Dezembro</v>
          </cell>
          <cell r="C21" t="str">
            <v>Janeiro</v>
          </cell>
          <cell r="D21" t="str">
            <v>Fevereiro</v>
          </cell>
          <cell r="E21" t="str">
            <v>Março</v>
          </cell>
          <cell r="F21" t="str">
            <v>1º trim</v>
          </cell>
          <cell r="G21" t="str">
            <v>Abril</v>
          </cell>
          <cell r="H21" t="str">
            <v>Maio</v>
          </cell>
          <cell r="I21" t="str">
            <v>Junho</v>
          </cell>
          <cell r="J21" t="str">
            <v>2º trim</v>
          </cell>
          <cell r="K21" t="str">
            <v>1º sem</v>
          </cell>
          <cell r="L21" t="str">
            <v>Julho</v>
          </cell>
          <cell r="M21" t="str">
            <v>Agosto</v>
          </cell>
          <cell r="N21" t="str">
            <v>Setembro</v>
          </cell>
          <cell r="O21" t="str">
            <v>3º trim</v>
          </cell>
          <cell r="P21" t="str">
            <v>Outubro</v>
          </cell>
          <cell r="Q21" t="str">
            <v>Nov</v>
          </cell>
          <cell r="R21" t="str">
            <v>Dez</v>
          </cell>
          <cell r="S21" t="str">
            <v>4º trim</v>
          </cell>
          <cell r="T21" t="str">
            <v>2º sem</v>
          </cell>
          <cell r="U21" t="str">
            <v>Acumulado</v>
          </cell>
          <cell r="V21" t="str">
            <v>Novembro</v>
          </cell>
          <cell r="W21" t="str">
            <v>Dezembro</v>
          </cell>
          <cell r="X21" t="str">
            <v>Janeiro</v>
          </cell>
          <cell r="Y21" t="str">
            <v>Fevereiro</v>
          </cell>
          <cell r="Z21" t="str">
            <v>Março</v>
          </cell>
          <cell r="AA21" t="str">
            <v>1º trim</v>
          </cell>
          <cell r="AB21" t="str">
            <v>Abril</v>
          </cell>
          <cell r="AC21" t="str">
            <v>Maio</v>
          </cell>
          <cell r="AD21" t="str">
            <v>Junho</v>
          </cell>
          <cell r="AE21" t="str">
            <v>2º trim</v>
          </cell>
          <cell r="AF21" t="str">
            <v>1º sem</v>
          </cell>
          <cell r="AG21" t="str">
            <v>Julho</v>
          </cell>
          <cell r="AH21" t="str">
            <v>Agosto</v>
          </cell>
          <cell r="AI21" t="str">
            <v>Setembro</v>
          </cell>
          <cell r="AJ21" t="str">
            <v>3º trim</v>
          </cell>
          <cell r="AK21" t="str">
            <v>Outubro</v>
          </cell>
          <cell r="AL21" t="str">
            <v>Nov</v>
          </cell>
          <cell r="AM21" t="str">
            <v>Dez</v>
          </cell>
          <cell r="AN21" t="str">
            <v>4º trim</v>
          </cell>
          <cell r="AO21" t="str">
            <v>2º sem</v>
          </cell>
          <cell r="AP21" t="str">
            <v>Acumulado</v>
          </cell>
        </row>
        <row r="22">
          <cell r="A22">
            <v>1371.7463505059086</v>
          </cell>
          <cell r="B22">
            <v>1361.1715764523776</v>
          </cell>
          <cell r="C22">
            <v>1413.8516429763481</v>
          </cell>
          <cell r="D22">
            <v>1308.9988348122254</v>
          </cell>
          <cell r="E22">
            <v>1331.9223438677363</v>
          </cell>
          <cell r="F22">
            <v>1346.5752104350061</v>
          </cell>
          <cell r="G22">
            <v>1164.6668562221589</v>
          </cell>
          <cell r="H22">
            <v>1166.0056945291847</v>
          </cell>
          <cell r="I22">
            <v>1138.7389208072291</v>
          </cell>
          <cell r="J22">
            <v>1155.1816519640065</v>
          </cell>
          <cell r="K22">
            <v>1233.1730690554664</v>
          </cell>
          <cell r="L22">
            <v>1214.7562253605468</v>
          </cell>
          <cell r="M22">
            <v>1187.1920401793495</v>
          </cell>
          <cell r="N22">
            <v>1192.4137904028707</v>
          </cell>
          <cell r="O22">
            <v>1195.8700831359552</v>
          </cell>
          <cell r="P22">
            <v>1283.8603256867925</v>
          </cell>
          <cell r="Q22">
            <v>1249.6189749063324</v>
          </cell>
          <cell r="R22">
            <v>1155.8734460907917</v>
          </cell>
          <cell r="S22">
            <v>1225.4563872454812</v>
          </cell>
          <cell r="T22">
            <v>1210.7078629156192</v>
          </cell>
          <cell r="U22">
            <v>1220.1582209996559</v>
          </cell>
          <cell r="V22">
            <v>1249.6189749063324</v>
          </cell>
          <cell r="W22">
            <v>1155.8734460907917</v>
          </cell>
          <cell r="X22">
            <v>1213.3400301015633</v>
          </cell>
          <cell r="Y22">
            <v>1220.9598657942554</v>
          </cell>
          <cell r="Z22">
            <v>1143.7359487886129</v>
          </cell>
          <cell r="AA22">
            <v>1191.1137990574382</v>
          </cell>
          <cell r="AB22">
            <v>1166.8277628721648</v>
          </cell>
          <cell r="AC22">
            <v>1299.5813396071965</v>
          </cell>
          <cell r="AD22">
            <v>1412.9838712972837</v>
          </cell>
          <cell r="AE22">
            <v>1301.704880071881</v>
          </cell>
          <cell r="AF22">
            <v>1249.9955396883274</v>
          </cell>
          <cell r="AG22">
            <v>1628.4808559737742</v>
          </cell>
          <cell r="AH22">
            <v>1713.9769159215168</v>
          </cell>
          <cell r="AI22">
            <v>1828.4334799006353</v>
          </cell>
          <cell r="AJ22">
            <v>1723.9930333582706</v>
          </cell>
          <cell r="AK22" t="e">
            <v>#DIV/0!</v>
          </cell>
          <cell r="AL22" t="e">
            <v>#DIV/0!</v>
          </cell>
          <cell r="AM22" t="e">
            <v>#DIV/0!</v>
          </cell>
          <cell r="AN22" t="e">
            <v>#DIV/0!</v>
          </cell>
          <cell r="AO22">
            <v>1723.9930333582706</v>
          </cell>
          <cell r="AP22">
            <v>1399.0042700588208</v>
          </cell>
        </row>
        <row r="23">
          <cell r="A23" t="str">
            <v>EM RELAÇÃO AO MESMO PERÍODO DO EXERCÍCIO ANTERIOR</v>
          </cell>
          <cell r="C23" t="str">
            <v>EM RELAÇÃO AO MESMO PERÍODO DO EXERCÍCIO ANTERIOR</v>
          </cell>
          <cell r="F23" t="str">
            <v>EM RELAÇÃO AO MESMO PERÍODO DO EXERCÍCIO ANTERIOR</v>
          </cell>
          <cell r="V23">
            <v>-8.9030581750434323E-2</v>
          </cell>
          <cell r="W23">
            <v>-0.15082457929121218</v>
          </cell>
          <cell r="X23">
            <v>-0.14181941497955242</v>
          </cell>
          <cell r="Y23">
            <v>-6.7256720691121985E-2</v>
          </cell>
          <cell r="Z23">
            <v>-0.14128931461022998</v>
          </cell>
          <cell r="AA23">
            <v>-0.11544948263777011</v>
          </cell>
          <cell r="AB23">
            <v>1.8553860603669481E-3</v>
          </cell>
          <cell r="AC23">
            <v>0.11455831279790418</v>
          </cell>
          <cell r="AD23">
            <v>0.24083215694045834</v>
          </cell>
          <cell r="AE23">
            <v>0.1268399890690437</v>
          </cell>
          <cell r="AF23">
            <v>1.3641613699645561E-2</v>
          </cell>
          <cell r="AG23">
            <v>0.34058243289959811</v>
          </cell>
          <cell r="AH23">
            <v>0.44372338923581878</v>
          </cell>
          <cell r="AI23">
            <v>0.53338840477757143</v>
          </cell>
          <cell r="AJ23">
            <v>0.44162234482646112</v>
          </cell>
          <cell r="AK23" t="e">
            <v>#DIV/0!</v>
          </cell>
          <cell r="AL23" t="e">
            <v>#DIV/0!</v>
          </cell>
          <cell r="AM23" t="e">
            <v>#DIV/0!</v>
          </cell>
          <cell r="AN23" t="e">
            <v>#DIV/0!</v>
          </cell>
          <cell r="AO23">
            <v>0.42395460223291281</v>
          </cell>
          <cell r="AP23">
            <v>0.14657611281972849</v>
          </cell>
        </row>
        <row r="24">
          <cell r="A24" t="str">
            <v>EM RELAÇÃO AO PERÍODO IMEDIATAMENTE ANTERIOR</v>
          </cell>
          <cell r="C24" t="str">
            <v>EM RELAÇÃO AO PERÍODO IMEDIATAMENTE ANTERIOR</v>
          </cell>
          <cell r="F24" t="str">
            <v>EM RELAÇÃO AO PERÍODO IMEDIATAMENTE ANTERIOR</v>
          </cell>
          <cell r="V24">
            <v>-2.6670619922882111E-2</v>
          </cell>
          <cell r="W24">
            <v>-7.5019290438165354E-2</v>
          </cell>
          <cell r="X24">
            <v>4.9717020669629353E-2</v>
          </cell>
          <cell r="Y24">
            <v>6.280049700539525E-3</v>
          </cell>
          <cell r="Z24">
            <v>-6.3248530249933377E-2</v>
          </cell>
          <cell r="AA24">
            <v>-2.8024325096739244E-2</v>
          </cell>
          <cell r="AB24">
            <v>2.0189812262183082E-2</v>
          </cell>
          <cell r="AC24">
            <v>0.11377306999300107</v>
          </cell>
          <cell r="AD24">
            <v>8.7260818722099787E-2</v>
          </cell>
          <cell r="AE24">
            <v>9.2846780132978646E-2</v>
          </cell>
          <cell r="AF24">
            <v>3.2488229058523554E-2</v>
          </cell>
          <cell r="AG24">
            <v>0.15251199185921283</v>
          </cell>
          <cell r="AH24">
            <v>5.250050047202981E-2</v>
          </cell>
          <cell r="AI24">
            <v>6.6778357932306909E-2</v>
          </cell>
          <cell r="AJ24">
            <v>0.32441159263616703</v>
          </cell>
          <cell r="AK24" t="e">
            <v>#DIV/0!</v>
          </cell>
          <cell r="AL24" t="e">
            <v>#DIV/0!</v>
          </cell>
          <cell r="AM24" t="e">
            <v>#DIV/0!</v>
          </cell>
          <cell r="AN24" t="e">
            <v>#DIV/0!</v>
          </cell>
          <cell r="AO24">
            <v>0.37919934801377719</v>
          </cell>
        </row>
        <row r="26">
          <cell r="C26" t="str">
            <v>comentários:</v>
          </cell>
          <cell r="E26" t="str">
            <v>comentários:</v>
          </cell>
          <cell r="F26" t="str">
            <v>comentários:</v>
          </cell>
        </row>
        <row r="28">
          <cell r="C28" t="str">
            <v>3 Meses de 2002 x 3 Meses de 2001 - aumento de 4%</v>
          </cell>
          <cell r="E28" t="str">
            <v>4 Meses de 2002 x 4 Meses de 2001 - aumento de 1,2%</v>
          </cell>
          <cell r="F28" t="str">
            <v>9 Meses de 2002 x 9 Meses de 2001 - aumento de 11,3%</v>
          </cell>
        </row>
        <row r="29">
          <cell r="C29" t="str">
            <v># o volume total de produtos vendidos apresentou um aumento de 17% em relação ao mesmo período do ano anterior.</v>
          </cell>
          <cell r="E29" t="str">
            <v># o volume total de produtos vendidos apresentou um aumento de 10% em relação ao mesmo período do ano anterior.</v>
          </cell>
          <cell r="F29" t="str">
            <v># o volume total de produtos vendidos  apresentou uma redução de 3% em relação ao mesmo período do ano anterior.</v>
          </cell>
        </row>
        <row r="30">
          <cell r="C30" t="str">
            <v>- volume de celulose aumentou 45% ( -15% no mercado interno e +25% no mercado externo).</v>
          </cell>
          <cell r="E30" t="str">
            <v>- volume de celulose aumentou 32% ( -6% no mercado interno e +13% no mercado externo).</v>
          </cell>
          <cell r="F30" t="str">
            <v>- volume de celulose reduziu 9% ( -2% no mercado interno e -10% no mercado externo).</v>
          </cell>
        </row>
        <row r="31">
          <cell r="C31" t="str">
            <v>- volume de papel aumentou 9% (-18% no mercado interno e +118% no mercado externo).</v>
          </cell>
          <cell r="E31" t="str">
            <v>- volume de papel aumentou 1% (-15% no mercado interno e +72% no mercado externo).</v>
          </cell>
          <cell r="F31" t="str">
            <v>- volume de papel aumentou 9% ( -1% no mercado interno e +24% no mercado externo).</v>
          </cell>
        </row>
        <row r="32">
          <cell r="C32" t="str">
            <v># o preço médio líquido dos produtos foi de R$ 1.191,11 no período atual contra R$ 1.346,58 no período anterior: redução de 3%.</v>
          </cell>
          <cell r="E32" t="str">
            <v># o preço médio líquido dos produtos foi de R$ 1.184,96 no período atual contra R$ 1.292,43 no período anterior: redução de 8%.</v>
          </cell>
          <cell r="F32" t="str">
            <v># o preço médio líquido dos produtos foi de R$ 1.399,00 no período atual contra R$ 1.220,16  no período anterior: aumento de 15%.</v>
          </cell>
        </row>
        <row r="42">
          <cell r="C42" t="str">
            <v>CUSTO DOS PRODUTOS VENDIDOS UNITÁRIO (em reais)</v>
          </cell>
          <cell r="E42" t="str">
            <v>CUSTO DOS PRODUTOS VENDIDOS UNITÁRIO (em reais)</v>
          </cell>
          <cell r="F42" t="str">
            <v>CUSTO DOS PRODUTOS VENDIDOS UNITÁRIO (em reais)</v>
          </cell>
        </row>
        <row r="43">
          <cell r="A43">
            <v>2000</v>
          </cell>
          <cell r="C43">
            <v>2001</v>
          </cell>
          <cell r="X43">
            <v>2002</v>
          </cell>
          <cell r="Z43">
            <v>2002</v>
          </cell>
          <cell r="AA43">
            <v>2002</v>
          </cell>
        </row>
        <row r="44">
          <cell r="A44" t="str">
            <v>Novembro</v>
          </cell>
          <cell r="B44" t="str">
            <v>Dezembro</v>
          </cell>
          <cell r="C44" t="str">
            <v>Janeiro</v>
          </cell>
          <cell r="D44" t="str">
            <v>Fevereiro</v>
          </cell>
          <cell r="E44" t="str">
            <v>Março</v>
          </cell>
          <cell r="F44" t="str">
            <v>1º trim</v>
          </cell>
          <cell r="G44" t="str">
            <v>Abril</v>
          </cell>
          <cell r="H44" t="str">
            <v>Maio</v>
          </cell>
          <cell r="I44" t="str">
            <v>Junho</v>
          </cell>
          <cell r="J44" t="str">
            <v>2º trim</v>
          </cell>
          <cell r="K44" t="str">
            <v>1º sem</v>
          </cell>
          <cell r="L44" t="str">
            <v>Julho</v>
          </cell>
          <cell r="M44" t="str">
            <v>Agosto</v>
          </cell>
          <cell r="N44" t="str">
            <v>Setembro</v>
          </cell>
          <cell r="O44" t="str">
            <v>3º trim</v>
          </cell>
          <cell r="P44" t="str">
            <v>Outubro</v>
          </cell>
          <cell r="Q44" t="str">
            <v>Nov</v>
          </cell>
          <cell r="R44" t="str">
            <v>Dez</v>
          </cell>
          <cell r="S44" t="str">
            <v>4º trim</v>
          </cell>
          <cell r="T44" t="str">
            <v>2º sem</v>
          </cell>
          <cell r="U44" t="str">
            <v>Acumulado</v>
          </cell>
          <cell r="V44" t="str">
            <v>Novembro</v>
          </cell>
          <cell r="W44" t="str">
            <v>Dezembro</v>
          </cell>
          <cell r="X44" t="str">
            <v>Janeiro</v>
          </cell>
          <cell r="Y44" t="str">
            <v>Fevereiro</v>
          </cell>
          <cell r="Z44" t="str">
            <v>Março</v>
          </cell>
          <cell r="AA44" t="str">
            <v>1º trim</v>
          </cell>
          <cell r="AB44" t="str">
            <v>Abril</v>
          </cell>
          <cell r="AC44" t="str">
            <v>Maio</v>
          </cell>
          <cell r="AD44" t="str">
            <v>Junho</v>
          </cell>
          <cell r="AE44" t="str">
            <v>2º trim</v>
          </cell>
          <cell r="AF44" t="str">
            <v>1º sem</v>
          </cell>
          <cell r="AG44" t="str">
            <v>Julho</v>
          </cell>
          <cell r="AH44" t="str">
            <v>Agosto</v>
          </cell>
          <cell r="AI44" t="str">
            <v>Setembro</v>
          </cell>
          <cell r="AJ44" t="str">
            <v>3º trim</v>
          </cell>
          <cell r="AK44" t="str">
            <v>Outubro</v>
          </cell>
          <cell r="AL44" t="str">
            <v>Nov</v>
          </cell>
          <cell r="AM44" t="str">
            <v>Dez</v>
          </cell>
          <cell r="AN44" t="str">
            <v>4º trim</v>
          </cell>
          <cell r="AO44" t="str">
            <v>2º sem</v>
          </cell>
          <cell r="AP44" t="str">
            <v>Acumulado</v>
          </cell>
        </row>
        <row r="45">
          <cell r="A45">
            <v>558.48201642594165</v>
          </cell>
          <cell r="B45">
            <v>571.39747496734867</v>
          </cell>
          <cell r="C45">
            <v>611.49795706968985</v>
          </cell>
          <cell r="D45">
            <v>640.56197902662007</v>
          </cell>
          <cell r="E45">
            <v>649.10686583041536</v>
          </cell>
          <cell r="F45">
            <v>635.54584591659705</v>
          </cell>
          <cell r="G45">
            <v>624.14936972798785</v>
          </cell>
          <cell r="H45">
            <v>636.7025964341401</v>
          </cell>
          <cell r="I45">
            <v>609.95467274879468</v>
          </cell>
          <cell r="J45">
            <v>622.80910110311379</v>
          </cell>
          <cell r="K45">
            <v>627.99922758945729</v>
          </cell>
          <cell r="L45">
            <v>634.31308947552282</v>
          </cell>
          <cell r="M45">
            <v>696.65858643471643</v>
          </cell>
          <cell r="N45">
            <v>686.79161448372747</v>
          </cell>
          <cell r="O45">
            <v>677.74889126273388</v>
          </cell>
          <cell r="P45">
            <v>683.56667313250489</v>
          </cell>
          <cell r="Q45">
            <v>620.48961047689227</v>
          </cell>
          <cell r="R45">
            <v>661.82070279302468</v>
          </cell>
          <cell r="S45">
            <v>656.18051999120291</v>
          </cell>
          <cell r="T45">
            <v>666.93217208252463</v>
          </cell>
          <cell r="U45">
            <v>645.35626490722962</v>
          </cell>
          <cell r="V45">
            <v>620.48961047689227</v>
          </cell>
          <cell r="W45">
            <v>661.82070279302468</v>
          </cell>
          <cell r="X45">
            <v>717.59072254695366</v>
          </cell>
          <cell r="Y45">
            <v>624.77093334489314</v>
          </cell>
          <cell r="Z45">
            <v>654.20275114948231</v>
          </cell>
          <cell r="AA45">
            <v>670.31207362388034</v>
          </cell>
          <cell r="AB45">
            <v>648.51554159220416</v>
          </cell>
          <cell r="AC45">
            <v>677.07790374061324</v>
          </cell>
          <cell r="AD45">
            <v>696.70340774520969</v>
          </cell>
          <cell r="AE45">
            <v>675.77789197926813</v>
          </cell>
          <cell r="AF45">
            <v>673.22222601397652</v>
          </cell>
          <cell r="AG45">
            <v>812.74190978207332</v>
          </cell>
          <cell r="AH45">
            <v>656.32816194718305</v>
          </cell>
          <cell r="AI45">
            <v>1044.5502310577219</v>
          </cell>
          <cell r="AJ45">
            <v>832.98881896057685</v>
          </cell>
          <cell r="AK45" t="e">
            <v>#DIV/0!</v>
          </cell>
          <cell r="AL45" t="e">
            <v>#DIV/0!</v>
          </cell>
          <cell r="AM45" t="e">
            <v>#DIV/0!</v>
          </cell>
          <cell r="AN45" t="e">
            <v>#DIV/0!</v>
          </cell>
          <cell r="AO45">
            <v>832.98881896057685</v>
          </cell>
          <cell r="AP45">
            <v>723.44730172745187</v>
          </cell>
        </row>
        <row r="46">
          <cell r="F46" t="str">
            <v>EM RELAÇÃO AO MESMO PERÍODO DO EXERCÍCIO ANTERIOR</v>
          </cell>
        </row>
        <row r="47">
          <cell r="F47" t="str">
            <v>EM RELAÇÃO AO PERÍODO IMEDIATAMENTE ANTERIOR</v>
          </cell>
        </row>
        <row r="49">
          <cell r="E49" t="str">
            <v>comentários:</v>
          </cell>
          <cell r="F49" t="str">
            <v>comentários:</v>
          </cell>
        </row>
        <row r="51">
          <cell r="E51" t="str">
            <v>4 Meses de 2002 x 4 Meses de 2001 - aumento de 5,2%</v>
          </cell>
          <cell r="F51" t="str">
            <v>9 Meses de 2002 x 9 Meses de 2001 - aumento de 12,1%</v>
          </cell>
        </row>
        <row r="54">
          <cell r="E54" t="str">
            <v># esta variação está influenciada pela variação cambial  e pelo mix de vendas dos períodos analisados.</v>
          </cell>
          <cell r="F54" t="str">
            <v># esta variação está influenciada pela variação cambial  e pelo mix de vendas dos períodos analisados.</v>
          </cell>
        </row>
        <row r="61">
          <cell r="E61" t="str">
            <v>LUCRO BRUTO</v>
          </cell>
          <cell r="F61" t="str">
            <v>LUCRO BRUTO</v>
          </cell>
        </row>
        <row r="63">
          <cell r="E63" t="str">
            <v>Março</v>
          </cell>
          <cell r="F63" t="str">
            <v>1º trim</v>
          </cell>
          <cell r="G63" t="str">
            <v>Abril</v>
          </cell>
        </row>
        <row r="64">
          <cell r="E64">
            <v>30810</v>
          </cell>
          <cell r="F64">
            <v>88526</v>
          </cell>
          <cell r="G64">
            <v>28515</v>
          </cell>
        </row>
        <row r="65">
          <cell r="F65" t="str">
            <v>EM RELAÇÃO AO MESMO PERÍODO DO EXERCÍCIO ANTERIOR</v>
          </cell>
        </row>
        <row r="66">
          <cell r="F66" t="str">
            <v>EM RELAÇÃO AO PERÍODO IMEDIATAMENTE ANTERIOR</v>
          </cell>
        </row>
        <row r="68">
          <cell r="E68" t="str">
            <v>comentários:</v>
          </cell>
          <cell r="F68" t="str">
            <v>comentários:</v>
          </cell>
        </row>
        <row r="70">
          <cell r="E70" t="str">
            <v>4 Meses de 2002 x 4 Meses de 2001 - redução de 13%</v>
          </cell>
          <cell r="F70" t="str">
            <v>9 Meses de 2002 x 9 Meses de 2001 - aumento de 14%</v>
          </cell>
        </row>
        <row r="73">
          <cell r="E73" t="str">
            <v># esta variação está influenciada pela variação cambial  e pelo mix de vendas dos períodos analisados.</v>
          </cell>
          <cell r="F73" t="str">
            <v># esta variação está influenciada pela variação cambial  e pelo mix de vendas dos períodos analisados.</v>
          </cell>
        </row>
        <row r="80">
          <cell r="E80" t="str">
            <v>DESPESAS COMERCIAIS</v>
          </cell>
          <cell r="F80" t="str">
            <v>DESPESAS COMERCIAIS</v>
          </cell>
        </row>
        <row r="82">
          <cell r="E82" t="str">
            <v>Março</v>
          </cell>
          <cell r="F82" t="str">
            <v>1º trim</v>
          </cell>
          <cell r="G82" t="str">
            <v>Abril</v>
          </cell>
        </row>
        <row r="83">
          <cell r="E83">
            <v>3573</v>
          </cell>
          <cell r="F83">
            <v>8149</v>
          </cell>
          <cell r="G83">
            <v>2403</v>
          </cell>
        </row>
        <row r="84">
          <cell r="E84" t="e">
            <v>#DIV/0!</v>
          </cell>
          <cell r="F84" t="e">
            <v>#DIV/0!</v>
          </cell>
          <cell r="G84" t="e">
            <v>#DIV/0!</v>
          </cell>
        </row>
        <row r="85">
          <cell r="F85" t="str">
            <v>EM RELAÇÃO AO MESMO PERÍODO DO EXERCÍCIO ANTERIOR</v>
          </cell>
        </row>
        <row r="86">
          <cell r="F86" t="str">
            <v>EM RELAÇÃO AO PERÍODO IMEDIATAMENTE ANTERIOR</v>
          </cell>
        </row>
        <row r="88">
          <cell r="E88" t="str">
            <v>comentários:</v>
          </cell>
          <cell r="F88" t="str">
            <v>comentários:</v>
          </cell>
        </row>
        <row r="90">
          <cell r="E90" t="str">
            <v>4 Meses de 2002 x 4 Meses de 2001 - redução de 14%</v>
          </cell>
          <cell r="F90" t="str">
            <v>9 Meses de 2002 x 9 Meses de 2001 - redução de 8%</v>
          </cell>
        </row>
        <row r="93">
          <cell r="E93" t="str">
            <v># vide principais variações e comentários no quadro 'Demonstrativo das Despesas Comerciais e Administrativas'</v>
          </cell>
          <cell r="F93" t="str">
            <v># vide principais variações e comentários no quadro 'Demonstrativo das Despesas Comerciais e Administrativas'</v>
          </cell>
        </row>
        <row r="98">
          <cell r="E98" t="str">
            <v>DESPESAS ADMINISTRATIVAS</v>
          </cell>
          <cell r="F98" t="str">
            <v>DESPESAS ADMINISTRATIVAS</v>
          </cell>
        </row>
        <row r="100">
          <cell r="E100" t="str">
            <v>Março</v>
          </cell>
          <cell r="F100" t="str">
            <v>1º trim</v>
          </cell>
          <cell r="G100" t="str">
            <v>Abril</v>
          </cell>
        </row>
        <row r="101">
          <cell r="E101">
            <v>3250</v>
          </cell>
          <cell r="F101">
            <v>7595</v>
          </cell>
          <cell r="G101">
            <v>2409</v>
          </cell>
        </row>
        <row r="102">
          <cell r="F102" t="str">
            <v>EM RELAÇÃO AO MESMO PERÍODO DO EXERCÍCIO ANTERIOR</v>
          </cell>
        </row>
        <row r="103">
          <cell r="F103" t="str">
            <v>EM RELAÇÃO AO PERÍODO IMEDIATAMENTE ANTERIOR</v>
          </cell>
        </row>
        <row r="105">
          <cell r="E105" t="str">
            <v>comentários:</v>
          </cell>
          <cell r="F105" t="str">
            <v>comentários:</v>
          </cell>
        </row>
        <row r="107">
          <cell r="E107" t="str">
            <v>4 Meses de 2002 x 4 Meses de 2001 - aumento de 17%</v>
          </cell>
          <cell r="F107" t="str">
            <v>9 Meses de 2002 x 9 Meses de 2001 - aumento de 21%</v>
          </cell>
        </row>
        <row r="111">
          <cell r="E111" t="str">
            <v># vide principais variações e comentários no quadro 'Demonstrativo das Despesas Comerciais e Administrativas'</v>
          </cell>
          <cell r="F111" t="str">
            <v># vide principais variações e comentários no quadro 'Demonstrativo das Despesas Comerciais e Administrativas'</v>
          </cell>
        </row>
        <row r="119">
          <cell r="E119" t="str">
            <v>DESPESAS FINANCEIRAS</v>
          </cell>
          <cell r="F119" t="str">
            <v>DESPESAS FINANCEIRAS</v>
          </cell>
        </row>
        <row r="121">
          <cell r="E121" t="str">
            <v>Março</v>
          </cell>
          <cell r="F121" t="str">
            <v>1º trim</v>
          </cell>
          <cell r="G121" t="str">
            <v>Abril</v>
          </cell>
        </row>
        <row r="122">
          <cell r="E122">
            <v>7937</v>
          </cell>
          <cell r="F122">
            <v>22163</v>
          </cell>
          <cell r="G122">
            <v>7519</v>
          </cell>
        </row>
        <row r="123">
          <cell r="F123" t="str">
            <v>EM RELAÇÃO AO MESMO PERÍODO DO EXERCÍCIO ANTERIOR</v>
          </cell>
        </row>
        <row r="124">
          <cell r="F124" t="str">
            <v>EM RELAÇÃO AO PERÍODO IMEDIATAMENTE ANTERIOR</v>
          </cell>
        </row>
        <row r="127">
          <cell r="E127" t="str">
            <v>comentários:</v>
          </cell>
          <cell r="F127" t="str">
            <v>comentários:</v>
          </cell>
        </row>
        <row r="129">
          <cell r="E129" t="str">
            <v>4 Meses de 2002 x 4 Meses de 2001 - estável</v>
          </cell>
          <cell r="F129" t="str">
            <v>9 Meses de 2002 x 9 Meses de 2001 - redução de 2%</v>
          </cell>
        </row>
        <row r="131">
          <cell r="E131" t="str">
            <v># esta variação está influenciada pelo endividamento e a variação cambial do período analisado.</v>
          </cell>
          <cell r="F131" t="str">
            <v># esta variação está influenciada pelo endividamento e a variação cambial do período analisado.</v>
          </cell>
        </row>
        <row r="138">
          <cell r="E138" t="str">
            <v>RECEITAS FINANCEIRAS</v>
          </cell>
          <cell r="F138" t="str">
            <v>RECEITAS FINANCEIRAS</v>
          </cell>
        </row>
        <row r="140">
          <cell r="E140" t="str">
            <v>Março</v>
          </cell>
          <cell r="F140" t="str">
            <v>1º trim</v>
          </cell>
          <cell r="G140" t="str">
            <v>Abril</v>
          </cell>
        </row>
        <row r="141">
          <cell r="E141">
            <v>5294</v>
          </cell>
          <cell r="F141">
            <v>10738</v>
          </cell>
          <cell r="G141">
            <v>2614</v>
          </cell>
        </row>
        <row r="142">
          <cell r="F142" t="str">
            <v>EM RELAÇÃO AO MESMO PERÍODO DO EXERCÍCIO ANTERIOR</v>
          </cell>
        </row>
        <row r="143">
          <cell r="F143" t="str">
            <v>EM RELAÇÃO AO PERÍODO IMEDIATAMENTE ANTERIOR</v>
          </cell>
        </row>
        <row r="145">
          <cell r="E145" t="str">
            <v>comentários:</v>
          </cell>
          <cell r="F145" t="str">
            <v>comentários:</v>
          </cell>
        </row>
        <row r="147">
          <cell r="E147" t="str">
            <v>4 Meses de 2002 x 4 Meses de 2001 - redução de 6%</v>
          </cell>
          <cell r="F147" t="str">
            <v>9 Meses de 2002 x 9 Meses de 2001 - redução de 44%</v>
          </cell>
        </row>
        <row r="149">
          <cell r="E149" t="str">
            <v># esta variação está relacionada ao aumento do volume de aplicação financeira no período.</v>
          </cell>
          <cell r="F149" t="str">
            <v># esta variação está relacionada ao aumento do volume de aplicação financeira no período.</v>
          </cell>
        </row>
        <row r="157">
          <cell r="E157" t="str">
            <v>VARIAÇÃO MONETÁRIA LÍQUIDA</v>
          </cell>
          <cell r="F157" t="str">
            <v>VARIAÇÃO MONETÁRIA LÍQUIDA</v>
          </cell>
        </row>
        <row r="159">
          <cell r="E159" t="str">
            <v>Março</v>
          </cell>
          <cell r="F159" t="str">
            <v>1º trim</v>
          </cell>
          <cell r="G159" t="str">
            <v>Abril</v>
          </cell>
        </row>
        <row r="160">
          <cell r="E160">
            <v>28657</v>
          </cell>
          <cell r="F160">
            <v>52039</v>
          </cell>
          <cell r="G160">
            <v>6409</v>
          </cell>
        </row>
        <row r="161">
          <cell r="F161" t="str">
            <v>EM RELAÇÃO AO MESMO PERÍODO DO EXERCÍCIO ANTERIOR</v>
          </cell>
        </row>
        <row r="162">
          <cell r="F162" t="str">
            <v>EM RELAÇÃO AO PERÍODO IMEDIATAMENTE ANTERIOR</v>
          </cell>
        </row>
        <row r="164">
          <cell r="E164" t="str">
            <v>comentários:</v>
          </cell>
          <cell r="F164" t="str">
            <v>comentários:</v>
          </cell>
        </row>
        <row r="166">
          <cell r="E166" t="str">
            <v>4 Meses de 2002 x 4 Meses de 2001 - redução de 62%</v>
          </cell>
          <cell r="F166" t="str">
            <v>9 Meses de 2002 x 9 Meses de 2001 - aumento de 32%</v>
          </cell>
        </row>
        <row r="167">
          <cell r="E167" t="str">
            <v># a variação monetária líquida está diretamente relacionada com os índices financeiros e o mix de moedas dos financiamentos, como segue:</v>
          </cell>
          <cell r="F167" t="str">
            <v># a variação monetária líquida está diretamente relacionada com os índices financeiros e o mix de moedas dos financiamentos, como segue:</v>
          </cell>
        </row>
        <row r="172">
          <cell r="E172" t="str">
            <v>Dólar</v>
          </cell>
        </row>
        <row r="173">
          <cell r="E173" t="str">
            <v>TJLP</v>
          </cell>
        </row>
        <row r="176">
          <cell r="E176" t="str">
            <v># vide composição analítica das variações monetárias líquidas de 2002/2001 no quadro 'Composição das Despesas Financeiras e Variações Monetárias Líquidas'.</v>
          </cell>
          <cell r="F176" t="str">
            <v># vide composição analítica das variações monetárias líquidas de 2002/2001 no quadro 'Composição das Despesas Financeiras e Variações Monetárias Líquidas'.</v>
          </cell>
        </row>
        <row r="179">
          <cell r="E179" t="str">
            <v>IMPOSTO DE RENDA E CONTRIBUIÇÃO SOCIAL</v>
          </cell>
          <cell r="F179" t="str">
            <v>IMPOSTO DE RENDA E CONTRIBUIÇÃO SOCIAL</v>
          </cell>
        </row>
        <row r="181">
          <cell r="E181" t="str">
            <v>Março</v>
          </cell>
          <cell r="F181" t="str">
            <v>1º trim</v>
          </cell>
          <cell r="G181" t="str">
            <v>Abril</v>
          </cell>
        </row>
        <row r="182">
          <cell r="E182">
            <v>432</v>
          </cell>
          <cell r="F182">
            <v>483</v>
          </cell>
          <cell r="G182">
            <v>2926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ow r="2">
          <cell r="B2" t="str">
            <v>Jan</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sheetData sheetId="34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alários a pagar"/>
      <sheetName val="Resumo de pagto sal."/>
      <sheetName val="INSS"/>
      <sheetName val="Teste de férias"/>
      <sheetName val="Férias PJ"/>
      <sheetName val="Teste de 13º"/>
      <sheetName val="Parâmetro"/>
      <sheetName val="XREF"/>
      <sheetName val="Tickmarks"/>
      <sheetName val="GSI_1998"/>
      <sheetName val="Endereçamento do Risco"/>
      <sheetName val="P1.Teste de Detalhe Folha"/>
      <sheetName val="P2. Rollforward"/>
      <sheetName val="Resumo "/>
      <sheetName val="P3. Cálculo PJ"/>
      <sheetName val="Taxa SELIC"/>
      <sheetName val="CAGED"/>
      <sheetName val="00. Férias"/>
      <sheetName val="1. Impostos sobre FOPAG"/>
      <sheetName val="Sheet3"/>
      <sheetName val="AJUSTE VERSÕES DEPARTURE"/>
      <sheetName val="Proventi e Oneri"/>
      <sheetName val="PM Data"/>
      <sheetName val="Salários_a_pagar"/>
      <sheetName val="Resumo_de_pagto_sal_"/>
      <sheetName val="Teste_de_férias"/>
      <sheetName val="Férias_PJ"/>
      <sheetName val="Teste_de_13º"/>
      <sheetName val="Endereçamento_do_Risco"/>
      <sheetName val="P1_Teste_de_Detalhe_Folha"/>
      <sheetName val="P2__Rollforward"/>
      <sheetName val="Resumo_"/>
      <sheetName val="P3__Cálculo_PJ"/>
      <sheetName val="Taxa_SELIC"/>
      <sheetName val="00__Férias"/>
      <sheetName val="1__Impostos_sobre_FOPAG"/>
      <sheetName val="Proventi_e_Oneri"/>
      <sheetName val="AJUSTE_VERSÕES_DEPARTURE"/>
      <sheetName val="PM_Data"/>
      <sheetName val="dólar"/>
      <sheetName val="OP Projects Database"/>
      <sheetName val="Argentina"/>
      <sheetName val="Brazil"/>
      <sheetName val="Consolidation"/>
      <sheetName val="HQ"/>
      <sheetName val="Mexico"/>
      <sheetName val="lançamentos"/>
      <sheetName val="#REF"/>
      <sheetName val="Orden de Compra"/>
      <sheetName val="ANE-BU"/>
    </sheetNames>
    <sheetDataSet>
      <sheetData sheetId="0" refreshError="1"/>
      <sheetData sheetId="1"/>
      <sheetData sheetId="2"/>
      <sheetData sheetId="3"/>
      <sheetData sheetId="4" refreshError="1">
        <row r="6">
          <cell r="D6" t="str">
            <v>!</v>
          </cell>
        </row>
        <row r="8">
          <cell r="D8" t="str">
            <v>!</v>
          </cell>
        </row>
      </sheetData>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
      <sheetName val="premi96"/>
      <sheetName val="prebdg97"/>
      <sheetName val="mese"/>
      <sheetName val="C"/>
      <sheetName val="B"/>
      <sheetName val="A"/>
      <sheetName val="pr_emessi"/>
      <sheetName val="premi_bdg_fcst"/>
      <sheetName val="comgest"/>
      <sheetName val="comgest_den"/>
      <sheetName val="PRE_COMP"/>
      <sheetName val="MENS_RPR"/>
      <sheetName val="n_cons"/>
      <sheetName val="BASE (2)"/>
      <sheetName val="E2.1-PCLD ANEEL 06-2006"/>
      <sheetName val="ELIMINAÇÕES"/>
      <sheetName val="RIS_TECNICHE"/>
      <sheetName val="Peso áreas e CPs"/>
      <sheetName val="ANEEL"/>
      <sheetName val="PÇO"/>
      <sheetName val="DISCOUNTS DDP"/>
      <sheetName val="SCG"/>
      <sheetName val="Infl"/>
      <sheetName val="Balancete"/>
      <sheetName val="Peso Liq."/>
      <sheetName val="E2_1_PCLD ANEEL 06_2006"/>
      <sheetName val="Parcelamento_II_IPI"/>
      <sheetName val="Instituicoes2001_LP"/>
      <sheetName val="Parameters"/>
      <sheetName val="2004"/>
      <sheetName val="TABELLEN"/>
      <sheetName val="WORDTABLE"/>
      <sheetName val="Period Week Lookup"/>
      <sheetName val="NVision Detail"/>
      <sheetName val="CDI"/>
      <sheetName val="Sch9  Guarantees"/>
      <sheetName val="DADOS"/>
      <sheetName val="RESIDUAL"/>
      <sheetName val="Deckblatt"/>
      <sheetName val="p&amp;l1298"/>
      <sheetName val="P-CLOSED"/>
      <sheetName val="INDICES"/>
      <sheetName val="Tela"/>
      <sheetName val="DATA WP"/>
      <sheetName val="MOD 7 SIN"/>
      <sheetName val="INFO"/>
      <sheetName val="vinc"/>
      <sheetName val="BASE_(2)"/>
      <sheetName val="E2_1-PCLD_ANEEL_06-2006"/>
      <sheetName val="Peso_áreas_e_CPs"/>
      <sheetName val="DISCOUNTS_DDP"/>
      <sheetName val="Peso_Liq_"/>
      <sheetName val="E2_1_PCLD_ANEEL_06_2006"/>
      <sheetName val="Period_Week_Lookup"/>
      <sheetName val="NVision_Detail"/>
      <sheetName val="Sch9__Guarantees"/>
      <sheetName val="DATA_WP"/>
      <sheetName val="MOD_7_SIN"/>
      <sheetName val="tar. media"/>
      <sheetName val="POCPAS"/>
      <sheetName val="CECO"/>
      <sheetName val="FORN"/>
      <sheetName val="GERREAL"/>
      <sheetName val="Macro_2003"/>
      <sheetName val="PACU"/>
      <sheetName val="PH"/>
      <sheetName val="PHReex"/>
      <sheetName val="RAcu"/>
      <sheetName val="RH"/>
      <sheetName val="RRex"/>
      <sheetName val="MATERIAIS - BRG"/>
      <sheetName val="F5 - Saldo final Inventário"/>
      <sheetName val="Sheet1"/>
      <sheetName val="ROs (12)"/>
      <sheetName val="BASE"/>
      <sheetName val="Control Sheet"/>
      <sheetName val="INSSSTERCEIROS"/>
      <sheetName val="Selic"/>
      <sheetName val="ACT Input (2)"/>
      <sheetName val=" PAT"/>
      <sheetName val="Capa"/>
      <sheetName val="p.5"/>
      <sheetName val="M2 - Analise MtM"/>
      <sheetName val="MATERIAIS_-_BRG"/>
      <sheetName val="F5_-_Saldo_final_Inventário"/>
      <sheetName val="ROs_(12)"/>
      <sheetName val="ACT_Input_(2)"/>
      <sheetName val="CUSTO-0702"/>
      <sheetName val="FD 3 - Provisão OS  "/>
      <sheetName val="Res.Autor.Motivo"/>
      <sheetName val="Res.Devolv.Motivo"/>
      <sheetName val="P_Par"/>
      <sheetName val="P_Prt"/>
      <sheetName val="den96"/>
      <sheetName val="OUVE"/>
      <sheetName val="Base Fiscal Cruzada"/>
      <sheetName val="Consolidado"/>
      <sheetName val="tab1"/>
      <sheetName val="0201"/>
      <sheetName val="BASE_(2)1"/>
      <sheetName val="E2_1-PCLD_ANEEL_06-20061"/>
      <sheetName val="Peso_áreas_e_CPs1"/>
      <sheetName val="Peso_Liq_1"/>
      <sheetName val="E2_1_PCLD_ANEEL_06_20061"/>
      <sheetName val="DISCOUNTS_DDP1"/>
      <sheetName val="NVision_Detail1"/>
      <sheetName val="Period_Week_Lookup1"/>
      <sheetName val="Sch9__Guarantees1"/>
      <sheetName val="DATA_WP1"/>
      <sheetName val="MATERIAIS_-_BRG1"/>
      <sheetName val="F5_-_Saldo_final_Inventário1"/>
      <sheetName val="ROs_(12)1"/>
      <sheetName val="ACT_Input_(2)1"/>
      <sheetName val="_PAT"/>
      <sheetName val="p_5"/>
      <sheetName val="M2_-_Analise_MtM"/>
      <sheetName val="E 1.2 - Teste de VC"/>
      <sheetName val="Start"/>
      <sheetName val="Tab.Translate"/>
      <sheetName val="ABRIL 2000"/>
      <sheetName val="MOD_7_SIN1"/>
      <sheetName val="tar__media"/>
      <sheetName val="Control_Sheet"/>
      <sheetName val="FD_3_-_Provisão_OS__"/>
      <sheetName val="Res_Autor_Motivo"/>
      <sheetName val="Res_Devolv_Motivo"/>
      <sheetName val="Base_Fiscal_Cruzada"/>
      <sheetName val="DIVIN_ARAXA"/>
      <sheetName val="ce99"/>
      <sheetName val="WWINVQ297"/>
      <sheetName val="#REF"/>
      <sheetName val="PRE0502"/>
      <sheetName val="Combo"/>
      <sheetName val="SERIES CDI E PTAX"/>
      <sheetName val="Macro"/>
      <sheetName val="Kontensalden"/>
      <sheetName val="Correção"/>
      <sheetName val="Gráfico"/>
      <sheetName val="BASE_(2)2"/>
      <sheetName val="Peso_áreas_e_CPs2"/>
      <sheetName val="E2_1-PCLD_ANEEL_06-20062"/>
      <sheetName val="Peso_Liq_2"/>
      <sheetName val="E2_1_PCLD_ANEEL_06_20062"/>
      <sheetName val="DISCOUNTS_DDP2"/>
      <sheetName val="Period_Week_Lookup2"/>
      <sheetName val="NVision_Detail2"/>
      <sheetName val="Sch9__Guarantees2"/>
      <sheetName val="DATA_WP2"/>
      <sheetName val="MATERIAIS_-_BRG2"/>
      <sheetName val="F5_-_Saldo_final_Inventário2"/>
      <sheetName val="ROs_(12)2"/>
      <sheetName val="ACT_Input_(2)2"/>
      <sheetName val="_PAT1"/>
      <sheetName val="p_51"/>
      <sheetName val="M2_-_Analise_MtM1"/>
      <sheetName val="tar__media1"/>
      <sheetName val="BASE_(2)3"/>
      <sheetName val="Peso_áreas_e_CPs3"/>
      <sheetName val="E2_1-PCLD_ANEEL_06-20063"/>
      <sheetName val="Peso_Liq_3"/>
      <sheetName val="E2_1_PCLD_ANEEL_06_20063"/>
      <sheetName val="DISCOUNTS_DDP3"/>
      <sheetName val="Period_Week_Lookup3"/>
      <sheetName val="NVision_Detail3"/>
      <sheetName val="Sch9__Guarantees3"/>
      <sheetName val="DATA_WP3"/>
      <sheetName val="MATERIAIS_-_BRG3"/>
      <sheetName val="F5_-_Saldo_final_Inventário3"/>
      <sheetName val="ROs_(12)3"/>
      <sheetName val="ACT_Input_(2)3"/>
      <sheetName val="MOD_7_SIN2"/>
      <sheetName val="_PAT2"/>
      <sheetName val="p_52"/>
      <sheetName val="M2_-_Analise_MtM2"/>
      <sheetName val="tar__media2"/>
      <sheetName val="Tabelas"/>
      <sheetName val="Parameter"/>
      <sheetName val="Lexikon"/>
      <sheetName val="Bal032002"/>
      <sheetName val="Balanço de Abertura"/>
      <sheetName val="INTELSAT"/>
      <sheetName val="relação"/>
      <sheetName val="PROTEUS"/>
      <sheetName val="Parâmetros"/>
      <sheetName val="3 B"/>
      <sheetName val="Aj. Sazon. N. Recor"/>
      <sheetName val=""/>
      <sheetName val="BASE_(2)4"/>
      <sheetName val="Peso_áreas_e_CPs4"/>
      <sheetName val="E2_1-PCLD_ANEEL_06-20064"/>
      <sheetName val="Peso_Liq_4"/>
      <sheetName val="DISCOUNTS_DDP4"/>
      <sheetName val="E2_1_PCLD_ANEEL_06_20064"/>
      <sheetName val="NVision_Detail4"/>
      <sheetName val="Sch9__Guarantees4"/>
      <sheetName val="Period_Week_Lookup4"/>
      <sheetName val="MOD_7_SIN3"/>
      <sheetName val="_PAT3"/>
      <sheetName val="p_53"/>
      <sheetName val="M2_-_Analise_MtM3"/>
      <sheetName val="DATA_WP4"/>
      <sheetName val="MATERIAIS_-_BRG4"/>
      <sheetName val="F5_-_Saldo_final_Inventário4"/>
      <sheetName val="ROs_(12)4"/>
      <sheetName val="ACT_Input_(2)4"/>
      <sheetName val="FD_3_-_Provisão_OS__1"/>
      <sheetName val="Control_Sheet1"/>
      <sheetName val="tar__media3"/>
      <sheetName val="Res_Autor_Motivo1"/>
      <sheetName val="Res_Devolv_Motivo1"/>
      <sheetName val="Base_Fiscal_Cruzada1"/>
      <sheetName val="E_1_2_-_Teste_de_VC"/>
      <sheetName val="Tab_Translate"/>
      <sheetName val="SERIES_CDI_E_PTAX"/>
      <sheetName val="ABRIL_2000"/>
      <sheetName val="XREF"/>
      <sheetName val="Lead"/>
      <sheetName val="Links"/>
      <sheetName val="ñ faturado"/>
      <sheetName val="Spot"/>
      <sheetName val="Taxes"/>
      <sheetName val="Subtotal Dia"/>
      <sheetName val="PLANT MAINT -  OPER.COST"/>
      <sheetName val="PERMUTA "/>
      <sheetName val="CETIP"/>
      <sheetName val="fut_jurosanual"/>
      <sheetName val="fut_juros"/>
      <sheetName val="Swaps"/>
      <sheetName val="fut_dolar"/>
      <sheetName val="ARACATI - CE"/>
      <sheetName val="OTHERS1"/>
      <sheetName val="Art96.IV.RIPI"/>
      <sheetName val="Resumo"/>
      <sheetName val="Balanço_de_Abertura"/>
      <sheetName val="3_B"/>
      <sheetName val="Aj__Sazon__N__Recor"/>
      <sheetName val="Est"/>
      <sheetName val="BASE_(2)5"/>
      <sheetName val="E2_1-PCLD_ANEEL_06-20065"/>
      <sheetName val="Peso_áreas_e_CPs5"/>
      <sheetName val="Peso_Liq_5"/>
      <sheetName val="E2_1_PCLD_ANEEL_06_20065"/>
      <sheetName val="DISCOUNTS_DDP5"/>
      <sheetName val="NVision_Detail5"/>
      <sheetName val="Sch9__Guarantees5"/>
      <sheetName val="Period_Week_Lookup5"/>
      <sheetName val="DATA_WP5"/>
      <sheetName val="MATERIAIS_-_BRG5"/>
      <sheetName val="F5_-_Saldo_final_Inventário5"/>
      <sheetName val="ROs_(12)5"/>
      <sheetName val="MOD_7_SIN4"/>
      <sheetName val="ACT_Input_(2)5"/>
      <sheetName val="Control_Sheet2"/>
      <sheetName val="_PAT4"/>
      <sheetName val="p_54"/>
      <sheetName val="tar__media4"/>
      <sheetName val="M2_-_Analise_MtM4"/>
      <sheetName val="FD_3_-_Provisão_OS__2"/>
      <sheetName val="Res_Autor_Motivo2"/>
      <sheetName val="Res_Devolv_Motivo2"/>
      <sheetName val="Base_Fiscal_Cruzada2"/>
      <sheetName val="E_1_2_-_Teste_de_VC1"/>
      <sheetName val="Tab_Translate1"/>
      <sheetName val="ABRIL_20001"/>
      <sheetName val="SERIES_CDI_E_PTAX1"/>
      <sheetName val="ñ_faturado"/>
      <sheetName val="Subtotal_Dia"/>
      <sheetName val="ARACATI_-_CE"/>
      <sheetName val="LS"/>
      <sheetName val="TESTE"/>
      <sheetName val="Balanço_de_Abertura1"/>
      <sheetName val="Art96_IV_RIPI"/>
      <sheetName val="3_B1"/>
      <sheetName val="Aj__Sazon__N__Recor1"/>
      <sheetName val="PLANT_MAINT_-__OPER_COST"/>
      <sheetName val="PERMUTA_"/>
      <sheetName val="Sch15 Guarantees"/>
      <sheetName val="Rec. Pillar (DRE Soc.)"/>
      <sheetName val="Emissão de Relatórios"/>
      <sheetName val="COMPPROD"/>
      <sheetName val="Premissas fixas"/>
      <sheetName val="Wheat2008"/>
      <sheetName val="MDB_PRODUTO_FAM"/>
      <sheetName val="BP"/>
      <sheetName val="Entities"/>
      <sheetName val="A4.3-SIGMA"/>
      <sheetName val="ENUM"/>
      <sheetName val="July Forecast Costs"/>
      <sheetName val="Mapping"/>
      <sheetName val="jan"/>
      <sheetName val="HIST"/>
      <sheetName val="OUT02.REPORT"/>
      <sheetName val="WACC_PCM"/>
      <sheetName val="CURRENCY SUMMARY"/>
      <sheetName val="LOV"/>
      <sheetName val="ECOF1097"/>
      <sheetName val="BETA"/>
      <sheetName val="Matriz"/>
      <sheetName val="CORRESPONDENCIAS"/>
      <sheetName val="Società"/>
      <sheetName val="OUVC"/>
      <sheetName val="DEPREC"/>
      <sheetName val="Lists"/>
      <sheetName val="Settings"/>
      <sheetName val="PRES"/>
      <sheetName val="Parametros"/>
      <sheetName val="Trade"/>
      <sheetName val="Turkey BM with IVL"/>
      <sheetName val="PU"/>
      <sheetName val="DMPL"/>
      <sheetName val="Direct Investment"/>
      <sheetName val="BASE_(2)7"/>
      <sheetName val="Peso_áreas_e_CPs7"/>
      <sheetName val="E2_1-PCLD_ANEEL_06-20067"/>
      <sheetName val="Peso_Liq_7"/>
      <sheetName val="E2_1_PCLD_ANEEL_06_20067"/>
      <sheetName val="DISCOUNTS_DDP7"/>
      <sheetName val="NVision_Detail7"/>
      <sheetName val="Sch9__Guarantees7"/>
      <sheetName val="DATA_WP7"/>
      <sheetName val="Period_Week_Lookup7"/>
      <sheetName val="MATERIAIS_-_BRG7"/>
      <sheetName val="F5_-_Saldo_final_Inventário7"/>
      <sheetName val="ROs_(12)7"/>
      <sheetName val="ACT_Input_(2)7"/>
      <sheetName val="MOD_7_SIN6"/>
      <sheetName val="tar__media6"/>
      <sheetName val="_PAT6"/>
      <sheetName val="p_56"/>
      <sheetName val="M2_-_Analise_MtM6"/>
      <sheetName val="E_1_2_-_Teste_de_VC3"/>
      <sheetName val="FD_3_-_Provisão_OS__4"/>
      <sheetName val="Control_Sheet4"/>
      <sheetName val="Res_Autor_Motivo4"/>
      <sheetName val="Res_Devolv_Motivo4"/>
      <sheetName val="Base_Fiscal_Cruzada4"/>
      <sheetName val="Tab_Translate3"/>
      <sheetName val="ABRIL_20003"/>
      <sheetName val="SERIES_CDI_E_PTAX3"/>
      <sheetName val="Balanço_de_Abertura3"/>
      <sheetName val="3_B3"/>
      <sheetName val="Aj__Sazon__N__Recor3"/>
      <sheetName val="ñ_faturado2"/>
      <sheetName val="Subtotal_Dia2"/>
      <sheetName val="ARACATI_-_CE2"/>
      <sheetName val="PLANT_MAINT_-__OPER_COST2"/>
      <sheetName val="PERMUTA_2"/>
      <sheetName val="Art96_IV_RIPI2"/>
      <sheetName val="Rec__Pillar_(DRE_Soc_)1"/>
      <sheetName val="Emissão_de_Relatórios1"/>
      <sheetName val="Premissas_fixas1"/>
      <sheetName val="Sch15_Guarantees1"/>
      <sheetName val="A4_3-SIGMA1"/>
      <sheetName val="July_Forecast_Costs1"/>
      <sheetName val="BASE_(2)6"/>
      <sheetName val="Peso_áreas_e_CPs6"/>
      <sheetName val="E2_1-PCLD_ANEEL_06-20066"/>
      <sheetName val="Peso_Liq_6"/>
      <sheetName val="E2_1_PCLD_ANEEL_06_20066"/>
      <sheetName val="DISCOUNTS_DDP6"/>
      <sheetName val="NVision_Detail6"/>
      <sheetName val="Sch9__Guarantees6"/>
      <sheetName val="DATA_WP6"/>
      <sheetName val="Period_Week_Lookup6"/>
      <sheetName val="MATERIAIS_-_BRG6"/>
      <sheetName val="F5_-_Saldo_final_Inventário6"/>
      <sheetName val="ROs_(12)6"/>
      <sheetName val="ACT_Input_(2)6"/>
      <sheetName val="MOD_7_SIN5"/>
      <sheetName val="tar__media5"/>
      <sheetName val="_PAT5"/>
      <sheetName val="p_55"/>
      <sheetName val="M2_-_Analise_MtM5"/>
      <sheetName val="E_1_2_-_Teste_de_VC2"/>
      <sheetName val="FD_3_-_Provisão_OS__3"/>
      <sheetName val="Control_Sheet3"/>
      <sheetName val="Res_Autor_Motivo3"/>
      <sheetName val="Res_Devolv_Motivo3"/>
      <sheetName val="Base_Fiscal_Cruzada3"/>
      <sheetName val="Tab_Translate2"/>
      <sheetName val="ABRIL_20002"/>
      <sheetName val="SERIES_CDI_E_PTAX2"/>
      <sheetName val="Balanço_de_Abertura2"/>
      <sheetName val="3_B2"/>
      <sheetName val="Aj__Sazon__N__Recor2"/>
      <sheetName val="ñ_faturado1"/>
      <sheetName val="Subtotal_Dia1"/>
      <sheetName val="ARACATI_-_CE1"/>
      <sheetName val="PLANT_MAINT_-__OPER_COST1"/>
      <sheetName val="PERMUTA_1"/>
      <sheetName val="Art96_IV_RIPI1"/>
      <sheetName val="Rec__Pillar_(DRE_Soc_)"/>
      <sheetName val="Emissão_de_Relatórios"/>
      <sheetName val="Premissas_fixas"/>
      <sheetName val="Sch15_Guarantees"/>
      <sheetName val="A4_3-SIGMA"/>
      <sheetName val="July_Forecast_Costs"/>
      <sheetName val="O1O2"/>
      <sheetName val="Russia 3 companies by SKU"/>
      <sheetName val="Teste Drpc"/>
      <sheetName val="Ranking Geral - Mês"/>
      <sheetName val="Pato"/>
      <sheetName val="Balanço"/>
      <sheetName val="DRE"/>
      <sheetName val="Mapa"/>
      <sheetName val="Tabela de Parâmetros"/>
      <sheetName val="Manual"/>
      <sheetName val="N3"/>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Summary"/>
      <sheetName val="DADOS GERAIS"/>
      <sheetName val="12 2018"/>
      <sheetName val="1"/>
      <sheetName val="2"/>
      <sheetName val="3"/>
      <sheetName val="4"/>
      <sheetName val="5"/>
      <sheetName val="6"/>
      <sheetName val="7"/>
      <sheetName val="8"/>
      <sheetName val="9"/>
      <sheetName val="10"/>
      <sheetName val="11"/>
      <sheetName val="12"/>
      <sheetName val="Mensal"/>
      <sheetName val="Premissas"/>
      <sheetName val="Endividamento"/>
      <sheetName val="OUT02_REPORT"/>
      <sheetName val="fluxo_caixa"/>
      <sheetName val="Constantes"/>
      <sheetName val="Macro Indicadores Consolidados"/>
      <sheetName val="Receita"/>
      <sheetName val="BASE_(2)8"/>
      <sheetName val="E2_1-PCLD_ANEEL_06-20068"/>
      <sheetName val="Peso_áreas_e_CPs8"/>
      <sheetName val="Peso_Liq_8"/>
      <sheetName val="E2_1_PCLD_ANEEL_06_20068"/>
      <sheetName val="DISCOUNTS_DDP8"/>
      <sheetName val="NVision_Detail8"/>
      <sheetName val="Sch9__Guarantees8"/>
      <sheetName val="Period_Week_Lookup8"/>
      <sheetName val="DATA_WP8"/>
      <sheetName val="MATERIAIS_-_BRG8"/>
      <sheetName val="F5_-_Saldo_final_Inventário8"/>
      <sheetName val="ROs_(12)8"/>
      <sheetName val="MOD_7_SIN7"/>
      <sheetName val="ACT_Input_(2)8"/>
      <sheetName val="Control_Sheet5"/>
      <sheetName val="_PAT7"/>
      <sheetName val="p_57"/>
      <sheetName val="tar__media7"/>
      <sheetName val="M2_-_Analise_MtM7"/>
      <sheetName val="FD_3_-_Provisão_OS__5"/>
      <sheetName val="Res_Autor_Motivo5"/>
      <sheetName val="Res_Devolv_Motivo5"/>
      <sheetName val="Base_Fiscal_Cruzada5"/>
      <sheetName val="E_1_2_-_Teste_de_VC4"/>
      <sheetName val="Tab_Translate4"/>
      <sheetName val="ABRIL_20004"/>
      <sheetName val="SERIES_CDI_E_PTAX4"/>
      <sheetName val="Balanço_de_Abertura4"/>
      <sheetName val="3_B4"/>
      <sheetName val="Aj__Sazon__N__Recor4"/>
      <sheetName val="ñ_faturado3"/>
      <sheetName val="Subtotal_Dia3"/>
      <sheetName val="ARACATI_-_CE3"/>
      <sheetName val="PLANT_MAINT_-__OPER_COST3"/>
      <sheetName val="Art96_IV_RIPI3"/>
      <sheetName val="PERMUTA_3"/>
      <sheetName val="Sch15_Guarantees2"/>
      <sheetName val="Rec__Pillar_(DRE_Soc_)2"/>
      <sheetName val="Emissão_de_Relatórios2"/>
      <sheetName val="Premissas_fixas2"/>
      <sheetName val="A4_3-SIGMA2"/>
      <sheetName val="July_Forecast_Costs2"/>
      <sheetName val="CURRENCY_SUMMARY"/>
      <sheetName val="Direct_Investment"/>
      <sheetName val="Teste_Drpc"/>
      <sheetName val="Turkey_BM_with_IVL"/>
      <sheetName val="Russia_3_companies_by_SKU"/>
      <sheetName val="Ranking_Geral_-_Mês"/>
      <sheetName val="Tabela_de_Parâmetros"/>
      <sheetName val="BalanceShett"/>
      <sheetName val="R1309"/>
      <sheetName val="INDIECO1"/>
      <sheetName val="CVA_Projetada12meses"/>
      <sheetName val="ENERINC"/>
      <sheetName val="Dez_18"/>
      <sheetName val="Fev"/>
      <sheetName val="Mar"/>
      <sheetName val="Abr"/>
      <sheetName val="Mai"/>
      <sheetName val="Jun"/>
      <sheetName val="Jul"/>
      <sheetName val="Ago"/>
      <sheetName val="Set"/>
      <sheetName val="TR"/>
      <sheetName val="COEFIC"/>
      <sheetName val="Financimentos CP"/>
      <sheetName val="Encargos"/>
      <sheetName val="bal12"/>
      <sheetName val="S"/>
      <sheetName val="II"/>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URRENCY_SUMMARY1"/>
      <sheetName val="CURRENCY_SUMMARY2"/>
      <sheetName val="Infra DR172_WebReports"/>
      <sheetName val="CURRENCY_SUMMARY3"/>
      <sheetName val="Infra_DR172_WebReports"/>
      <sheetName val="ACUMULADO ANO 2001"/>
      <sheetName val="Voucher"/>
      <sheetName val="Procedimentos"/>
      <sheetName val="Teste de aplicações - PMA"/>
      <sheetName val="Teste de aplicações - CDPC"/>
      <sheetName val="Seleção PMA"/>
      <sheetName val="Seleção CDPC"/>
      <sheetName val="PPC &gt;&gt;&gt;"/>
      <sheetName val="BAL - PMA - 2019"/>
      <sheetName val="BAL - CDPC - 2019"/>
      <sheetName val="PPC - Aplic. PMA e CDPC "/>
      <sheetName val="D"/>
      <sheetName val="Peso_áreas_e_CPs9"/>
      <sheetName val="BASE_(2)9"/>
      <sheetName val="E2_1-PCLD_ANEEL_06-20069"/>
      <sheetName val="Peso_Liq_9"/>
      <sheetName val="E2_1_PCLD_ANEEL_06_20069"/>
      <sheetName val="DISCOUNTS_DDP9"/>
      <sheetName val="NVision_Detail9"/>
      <sheetName val="Sch9__Guarantees9"/>
      <sheetName val="DATA_WP9"/>
      <sheetName val="Period_Week_Lookup9"/>
      <sheetName val="MATERIAIS_-_BRG9"/>
      <sheetName val="F5_-_Saldo_final_Inventário9"/>
      <sheetName val="ROs_(12)9"/>
      <sheetName val="MOD_7_SIN8"/>
      <sheetName val="ACT_Input_(2)9"/>
      <sheetName val="_PAT8"/>
      <sheetName val="p_58"/>
      <sheetName val="M2_-_Analise_MtM8"/>
      <sheetName val="tar__media8"/>
      <sheetName val="Control_Sheet6"/>
      <sheetName val="FD_3_-_Provisão_OS__6"/>
      <sheetName val="Res_Autor_Motivo6"/>
      <sheetName val="Res_Devolv_Motivo6"/>
      <sheetName val="Base_Fiscal_Cruzada6"/>
      <sheetName val="E_1_2_-_Teste_de_VC5"/>
      <sheetName val="Tab_Translate5"/>
      <sheetName val="ABRIL_20005"/>
      <sheetName val="SERIES_CDI_E_PTAX5"/>
      <sheetName val="Balanço_de_Abertura5"/>
      <sheetName val="3_B5"/>
      <sheetName val="Aj__Sazon__N__Recor5"/>
      <sheetName val="ñ_faturado4"/>
      <sheetName val="Subtotal_Dia4"/>
      <sheetName val="PLANT_MAINT_-__OPER_COST4"/>
      <sheetName val="PERMUTA_4"/>
      <sheetName val="ARACATI_-_CE4"/>
      <sheetName val="Art96_IV_RIPI4"/>
      <sheetName val="Sch15_Guarantees3"/>
      <sheetName val="Rec__Pillar_(DRE_Soc_)3"/>
      <sheetName val="Emissão_de_Relatórios3"/>
      <sheetName val="Premissas_fixas3"/>
      <sheetName val="July_Forecast_Costs3"/>
      <sheetName val="A4_3-SIGMA3"/>
      <sheetName val="OUT02_REPORT1"/>
      <sheetName val="CURRENCY_SUMMARY4"/>
      <sheetName val="Teste_Drpc1"/>
      <sheetName val="Turkey_BM_with_IVL1"/>
      <sheetName val="Russia_3_companies_by_SKU1"/>
      <sheetName val="Direct_Investment1"/>
      <sheetName val="Ranking_Geral_-_Mês1"/>
      <sheetName val="Tabela_de_Parâmetros1"/>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DADOS_GERAIS"/>
      <sheetName val="12_2018"/>
      <sheetName val="Macro_Indicadores_Consolidados"/>
      <sheetName val="Financimentos_CP"/>
      <sheetName val="Infra_DR172_WebReports1"/>
      <sheetName val="O1_-_Apuração_-_IR-CS"/>
      <sheetName val="Check_Diferido"/>
      <sheetName val="DINAMICA_CONTA_RESULTADO"/>
      <sheetName val="Dinamica_BS"/>
      <sheetName val="690_09804"/>
      <sheetName val="53501_"/>
      <sheetName val="690_08754"/>
      <sheetName val="6905101_66201"/>
      <sheetName val="63076_"/>
      <sheetName val="ACUMULADO_ANO_2001"/>
      <sheetName val="C R B"/>
      <sheetName val="Plan4"/>
      <sheetName val="Informe"/>
      <sheetName val="59"/>
      <sheetName val="OU Lookup"/>
      <sheetName val="SSP"/>
      <sheetName val="Note 4-10"/>
      <sheetName val="Provisão IR"/>
      <sheetName val="inc. claim 97"/>
      <sheetName val="Merger Inputs"/>
      <sheetName val="Assumptions "/>
      <sheetName val="A4.6-SEAOIL"/>
      <sheetName val="Rel"/>
      <sheetName val="ESTOQUE"/>
      <sheetName val="K"/>
      <sheetName val="tabela"/>
      <sheetName val="1998"/>
      <sheetName val="1º semestre 99"/>
      <sheetName val="Mercado"/>
      <sheetName val="BASE_(2)10"/>
      <sheetName val="Peso_áreas_e_CPs10"/>
      <sheetName val="E2_1-PCLD_ANEEL_06-200610"/>
      <sheetName val="Peso_Liq_10"/>
      <sheetName val="DISCOUNTS_DDP10"/>
      <sheetName val="E2_1_PCLD_ANEEL_06_200610"/>
      <sheetName val="NVision_Detail10"/>
      <sheetName val="Period_Week_Lookup10"/>
      <sheetName val="Sch9__Guarantees10"/>
      <sheetName val="DATA_WP10"/>
      <sheetName val="tar__media9"/>
      <sheetName val="MATERIAIS_-_BRG10"/>
      <sheetName val="F5_-_Saldo_final_Inventário10"/>
      <sheetName val="ROs_(12)10"/>
      <sheetName val="ACT_Input_(2)10"/>
      <sheetName val="MOD_7_SIN9"/>
      <sheetName val="_PAT9"/>
      <sheetName val="p_59"/>
      <sheetName val="M2_-_Analise_MtM9"/>
      <sheetName val="FD_3_-_Provisão_OS__7"/>
      <sheetName val="Res_Autor_Motivo7"/>
      <sheetName val="Res_Devolv_Motivo7"/>
      <sheetName val="Base_Fiscal_Cruzada7"/>
      <sheetName val="Control_Sheet7"/>
      <sheetName val="ABRIL_20006"/>
      <sheetName val="E_1_2_-_Teste_de_VC6"/>
      <sheetName val="Tab_Translate6"/>
      <sheetName val="SERIES_CDI_E_PTAX6"/>
      <sheetName val="Balanço_de_Abertura6"/>
      <sheetName val="3_B6"/>
      <sheetName val="Aj__Sazon__N__Recor6"/>
      <sheetName val="ñ_faturado5"/>
      <sheetName val="Subtotal_Dia5"/>
      <sheetName val="ARACATI_-_CE5"/>
      <sheetName val="PLANT_MAINT_-__OPER_COST5"/>
      <sheetName val="PERMUTA_5"/>
      <sheetName val="Art96_IV_RIPI5"/>
      <sheetName val="Sch15_Guarantees4"/>
      <sheetName val="Rec__Pillar_(DRE_Soc_)4"/>
      <sheetName val="Emissão_de_Relatórios4"/>
      <sheetName val="Premissas_fixas4"/>
      <sheetName val="A4_3-SIGMA4"/>
      <sheetName val="July_Forecast_Costs4"/>
      <sheetName val="OUT02_REPORT2"/>
      <sheetName val="CURRENCY_SUMMARY5"/>
      <sheetName val="Direct_Investment2"/>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Teste_Drpc2"/>
      <sheetName val="Turkey_BM_with_IVL2"/>
      <sheetName val="Russia_3_companies_by_SKU2"/>
      <sheetName val="Ranking_Geral_-_Mês2"/>
      <sheetName val="Tabela_de_Parâmetros2"/>
      <sheetName val="DADOS_GERAIS1"/>
      <sheetName val="Macro_Indicadores_Consolidados1"/>
      <sheetName val="12_20181"/>
      <sheetName val="Infra_DR172_WebReports2"/>
      <sheetName val="Financimentos_CP1"/>
      <sheetName val="O1_-_Apuração_-_IR-CS1"/>
      <sheetName val="Check_Diferido1"/>
      <sheetName val="DINAMICA_CONTA_RESULTADO1"/>
      <sheetName val="Dinamica_BS1"/>
      <sheetName val="690_098041"/>
      <sheetName val="53501_1"/>
      <sheetName val="690_087541"/>
      <sheetName val="6905101_662011"/>
      <sheetName val="63076_1"/>
      <sheetName val="ACUMULADO_ANO_20011"/>
      <sheetName val="Teste_de_aplicações_-_PMA"/>
      <sheetName val="Teste_de_aplicações_-_CDPC"/>
      <sheetName val="Seleção_PMA"/>
      <sheetName val="Seleção_CDPC"/>
      <sheetName val="PPC_&gt;&gt;&gt;"/>
      <sheetName val="BAL_-_PMA_-_2019"/>
      <sheetName val="BAL_-_CDPC_-_2019"/>
      <sheetName val="PPC_-_Aplic__PMA_e_CDPC_"/>
      <sheetName val="C_R_B"/>
      <sheetName val="Frequência"/>
      <sheetName val="CURRENCY_SUMMARY6"/>
      <sheetName val="BASE_(2)11"/>
      <sheetName val="Peso_áreas_e_CPs11"/>
      <sheetName val="E2_1-PCLD_ANEEL_06-200611"/>
      <sheetName val="Peso_Liq_11"/>
      <sheetName val="E2_1_PCLD_ANEEL_06_200611"/>
      <sheetName val="DISCOUNTS_DDP11"/>
      <sheetName val="NVision_Detail11"/>
      <sheetName val="Sch9__Guarantees11"/>
      <sheetName val="Period_Week_Lookup11"/>
      <sheetName val="MOD_7_SIN10"/>
      <sheetName val="DATA_WP11"/>
      <sheetName val="MATERIAIS_-_BRG11"/>
      <sheetName val="F5_-_Saldo_final_Inventário11"/>
      <sheetName val="ROs_(12)11"/>
      <sheetName val="ACT_Input_(2)11"/>
      <sheetName val="_PAT10"/>
      <sheetName val="p_510"/>
      <sheetName val="M2_-_Analise_MtM10"/>
      <sheetName val="FD_3_-_Provisão_OS__8"/>
      <sheetName val="Res_Autor_Motivo8"/>
      <sheetName val="Res_Devolv_Motivo8"/>
      <sheetName val="Base_Fiscal_Cruzada8"/>
      <sheetName val="tar__media10"/>
      <sheetName val="Control_Sheet8"/>
      <sheetName val="E_1_2_-_Teste_de_VC7"/>
      <sheetName val="Tab_Translate7"/>
      <sheetName val="ABRIL_20007"/>
      <sheetName val="SERIES_CDI_E_PTAX7"/>
      <sheetName val="Balanço_de_Abertura7"/>
      <sheetName val="3_B7"/>
      <sheetName val="Aj__Sazon__N__Recor7"/>
      <sheetName val="ñ_faturado6"/>
      <sheetName val="Art96_IV_RIPI6"/>
      <sheetName val="Subtotal_Dia6"/>
      <sheetName val="PLANT_MAINT_-__OPER_COST6"/>
      <sheetName val="PERMUTA_6"/>
      <sheetName val="ARACATI_-_CE6"/>
      <sheetName val="Sch15_Guarantees5"/>
      <sheetName val="Rec__Pillar_(DRE_Soc_)5"/>
      <sheetName val="Emissão_de_Relatórios5"/>
      <sheetName val="Premissas_fixas5"/>
      <sheetName val="Infra_DR172_WebReports3"/>
      <sheetName val="Initialize"/>
      <sheetName val="REL1997"/>
      <sheetName val="S2_40m_by mth"/>
      <sheetName val="Inputs"/>
      <sheetName val="DEM_R$"/>
      <sheetName val="49415003-01"/>
      <sheetName val="22410001-01 02"/>
      <sheetName val="18845006-03"/>
      <sheetName val="49415003-02"/>
      <sheetName val="lalura"/>
      <sheetName val="lalur"/>
      <sheetName val="18845006-05"/>
      <sheetName val="49420902-04"/>
      <sheetName val="inss seg"/>
      <sheetName val="I R"/>
      <sheetName val="inss emp"/>
      <sheetName val="inss sat"/>
      <sheetName val="inss terc"/>
      <sheetName val="Carga Periodo atual"/>
      <sheetName val="VFLUORI"/>
      <sheetName val="Q17A19 - ex. ant."/>
      <sheetName val="Assumptions"/>
      <sheetName val="Graf. ano móvel 12 meses"/>
      <sheetName val="Graf_ ano móvel 12 meses"/>
      <sheetName val="TB-2001-Apr'01"/>
      <sheetName val="SUMM-QTR"/>
      <sheetName val="GUIA"/>
      <sheetName val="Brazyc"/>
      <sheetName val="Concord Office"/>
      <sheetName val="AUX Graf Caixa"/>
      <sheetName val="VaR"/>
      <sheetName val="PREVCINE"/>
      <sheetName val="170117"/>
      <sheetName val="400800"/>
      <sheetName val="Monthly.Key$"/>
      <sheetName val="iConfig"/>
      <sheetName val="INPUT GERAL"/>
      <sheetName val="Note_4-10"/>
      <sheetName val="OU_Lookup"/>
      <sheetName val="Merger_Inputs"/>
      <sheetName val="Assumptions_"/>
      <sheetName val="A4_6-SEAOIL"/>
      <sheetName val="Provisão_IR"/>
      <sheetName val="inc__claim_97"/>
      <sheetName val="daily"/>
      <sheetName val="Validações"/>
      <sheetName val="Mininota"/>
      <sheetName val="STATEMENT OF OPERATIONS"/>
      <sheetName val="Tabela de parâmetro"/>
      <sheetName val="Cadastro"/>
      <sheetName val="LANCAPC"/>
      <sheetName val="Andam."/>
      <sheetName val="Concl."/>
      <sheetName val="Excluído"/>
      <sheetName val="Penden."/>
      <sheetName val="Progr."/>
      <sheetName val="Selec."/>
      <sheetName val="1996"/>
      <sheetName val="Vente d'elec A "/>
      <sheetName val="Calc"/>
      <sheetName val="MOne"/>
      <sheetName val="MTwo"/>
      <sheetName val="KOne"/>
      <sheetName val="GoSeven"/>
      <sheetName val="GrThree"/>
      <sheetName val="GoEight"/>
      <sheetName val="HTwo"/>
      <sheetName val="GrFour"/>
      <sheetName val="JOne"/>
      <sheetName val="JTwo"/>
      <sheetName val="HOne"/>
      <sheetName val="Base Info"/>
      <sheetName val="resumo_preço_real"/>
      <sheetName val="Graf_anomóvel12meses"/>
      <sheetName val="Empresas e Datas"/>
      <sheetName val="BASE_(2)12"/>
      <sheetName val="Peso_áreas_e_CPs12"/>
      <sheetName val="E2_1-PCLD_ANEEL_06-200612"/>
      <sheetName val="Peso_Liq_12"/>
      <sheetName val="E2_1_PCLD_ANEEL_06_200612"/>
      <sheetName val="DATA_WP12"/>
      <sheetName val="DISCOUNTS_DDP12"/>
      <sheetName val="MATERIAIS_-_BRG12"/>
      <sheetName val="F5_-_Saldo_final_Inventário12"/>
      <sheetName val="ROs_(12)12"/>
      <sheetName val="NVision_Detail12"/>
      <sheetName val="Period_Week_Lookup12"/>
      <sheetName val="Sch9__Guarantees12"/>
      <sheetName val="ACT_Input_(2)12"/>
      <sheetName val="MOD_7_SIN11"/>
      <sheetName val="_PAT11"/>
      <sheetName val="p_511"/>
      <sheetName val="M2_-_Analise_MtM11"/>
      <sheetName val="FD_3_-_Provisão_OS__9"/>
      <sheetName val="Res_Autor_Motivo9"/>
      <sheetName val="Res_Devolv_Motivo9"/>
      <sheetName val="Base_Fiscal_Cruzada9"/>
      <sheetName val="tar__media11"/>
      <sheetName val="E_1_2_-_Teste_de_VC8"/>
      <sheetName val="Tab_Translate8"/>
      <sheetName val="Control_Sheet9"/>
      <sheetName val="SERIES_CDI_E_PTAX8"/>
      <sheetName val="ABRIL_20008"/>
      <sheetName val="Balanço_de_Abertura8"/>
      <sheetName val="ñ_faturado7"/>
      <sheetName val="Subtotal_Dia7"/>
      <sheetName val="PLANT_MAINT_-__OPER_COST7"/>
      <sheetName val="3_B8"/>
      <sheetName val="Aj__Sazon__N__Recor8"/>
      <sheetName val="PERMUTA_7"/>
      <sheetName val="ARACATI_-_CE7"/>
      <sheetName val="Art96_IV_RIPI7"/>
      <sheetName val="Sch15_Guarantees6"/>
      <sheetName val="Rec__Pillar_(DRE_Soc_)6"/>
      <sheetName val="Emissão_de_Relatórios6"/>
      <sheetName val="Premissas_fixas6"/>
      <sheetName val="Turkey_BM_with_IVL3"/>
      <sheetName val="A4_3-SIGMA5"/>
      <sheetName val="July_Forecast_Costs5"/>
      <sheetName val="OUT02_REPORT3"/>
      <sheetName val="CURRENCY_SUMMARY7"/>
      <sheetName val="Ranking_Geral_-_Mês3"/>
      <sheetName val="Direct_Investment3"/>
      <sheetName val="Russia_3_companies_by_SKU3"/>
      <sheetName val="Teste_Drpc3"/>
      <sheetName val="Consolidated_Month_Trend2"/>
      <sheetName val="Consolidated_Month_VHC2"/>
      <sheetName val="Consolidated_Month_Trend+VHC2"/>
      <sheetName val="Consolidated_Year_Trend2"/>
      <sheetName val="Consolidated_Year_VHC2"/>
      <sheetName val="Consolidated_Year_Trend+VHC2"/>
      <sheetName val="2019_Consolidated2"/>
      <sheetName val="2019_VHC2"/>
      <sheetName val="B2019_Consolidated2"/>
      <sheetName val="2018_Consolidated2"/>
      <sheetName val="2019_Flash2"/>
      <sheetName val="Máscara_-_BP2"/>
      <sheetName val="Máscara_-_LY2"/>
      <sheetName val="Máscara_-_YTD2"/>
      <sheetName val="Consolidated_Quarter2"/>
      <sheetName val="Máscara_-_Q22"/>
      <sheetName val="Máscara_-_BP_Q22"/>
      <sheetName val="Máscara_-_LY_Q22"/>
      <sheetName val="Tabela_de_Parâmetros3"/>
      <sheetName val="DADOS_GERAIS2"/>
      <sheetName val="Macro_Indicadores_Consolidados2"/>
      <sheetName val="12_20182"/>
      <sheetName val="Infra_DR172_WebReports4"/>
      <sheetName val="Financimentos_CP2"/>
      <sheetName val="ACUMULADO_ANO_20012"/>
      <sheetName val="O1_-_Apuração_-_IR-CS2"/>
      <sheetName val="Check_Diferido2"/>
      <sheetName val="DINAMICA_CONTA_RESULTADO2"/>
      <sheetName val="Dinamica_BS2"/>
      <sheetName val="690_098042"/>
      <sheetName val="53501_2"/>
      <sheetName val="690_087542"/>
      <sheetName val="6905101_662012"/>
      <sheetName val="63076_2"/>
      <sheetName val="C_R_B1"/>
      <sheetName val="Teste_de_aplicações_-_PMA1"/>
      <sheetName val="Teste_de_aplicações_-_CDPC1"/>
      <sheetName val="Seleção_PMA1"/>
      <sheetName val="Seleção_CDPC1"/>
      <sheetName val="PPC_&gt;&gt;&gt;1"/>
      <sheetName val="BAL_-_PMA_-_20191"/>
      <sheetName val="BAL_-_CDPC_-_20191"/>
      <sheetName val="PPC_-_Aplic__PMA_e_CDPC_1"/>
      <sheetName val="OU_Lookup1"/>
      <sheetName val="Note_4-101"/>
      <sheetName val="Merger_Inputs1"/>
      <sheetName val="Assumptions_1"/>
      <sheetName val="A4_6-SEAOIL1"/>
      <sheetName val="Provisão_IR1"/>
      <sheetName val="inc__claim_971"/>
      <sheetName val="1º_semestre_99"/>
      <sheetName val="22410001-01_02"/>
      <sheetName val="S2_40m_by_mth"/>
      <sheetName val="Carga_Periodo_atual"/>
      <sheetName val="inss_seg"/>
      <sheetName val="I_R"/>
      <sheetName val="inss_emp"/>
      <sheetName val="inss_sat"/>
      <sheetName val="inss_terc"/>
      <sheetName val="Graf__ano_móvel_12_meses"/>
      <sheetName val="Graf__ano_móvel_12_meses1"/>
      <sheetName val="Concord_Office"/>
      <sheetName val="AUX_Graf_Caixa"/>
      <sheetName val="Q17A19_-_ex__ant_3"/>
      <sheetName val="Q17A19_-_ex__ant_"/>
      <sheetName val="Q17A19_-_ex__ant_1"/>
      <sheetName val="Q17A19_-_ex__ant_2"/>
      <sheetName val="Q17A19_-_ex__ant_4"/>
      <sheetName val="Q17A19_-_ex__ant_5"/>
      <sheetName val="enero "/>
      <sheetName val="Q17A19_-_ex__ant_6"/>
      <sheetName val="N  PIS COFINS"/>
      <sheetName val="Data"/>
      <sheetName val="Plan16"/>
      <sheetName val="pl atual"/>
      <sheetName val="paramèt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sheetData sheetId="235"/>
      <sheetData sheetId="236"/>
      <sheetData sheetId="237" refreshError="1"/>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sheetData sheetId="272"/>
      <sheetData sheetId="273"/>
      <sheetData sheetId="274"/>
      <sheetData sheetId="275"/>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refreshError="1"/>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refreshError="1"/>
      <sheetData sheetId="446" refreshError="1"/>
      <sheetData sheetId="447"/>
      <sheetData sheetId="448" refreshError="1"/>
      <sheetData sheetId="449" refreshError="1"/>
      <sheetData sheetId="450" refreshError="1"/>
      <sheetData sheetId="451" refreshError="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refreshError="1"/>
      <sheetData sheetId="517" refreshError="1"/>
      <sheetData sheetId="518" refreshError="1"/>
      <sheetData sheetId="519" refreshError="1"/>
      <sheetData sheetId="520" refreshError="1"/>
      <sheetData sheetId="521" refreshError="1"/>
      <sheetData sheetId="522" refreshError="1"/>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refreshError="1"/>
      <sheetData sheetId="554"/>
      <sheetData sheetId="555"/>
      <sheetData sheetId="556" refreshError="1"/>
      <sheetData sheetId="557" refreshError="1"/>
      <sheetData sheetId="558"/>
      <sheetData sheetId="559"/>
      <sheetData sheetId="560"/>
      <sheetData sheetId="561"/>
      <sheetData sheetId="562"/>
      <sheetData sheetId="563"/>
      <sheetData sheetId="564"/>
      <sheetData sheetId="565"/>
      <sheetData sheetId="566"/>
      <sheetData sheetId="567" refreshError="1"/>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sheetData sheetId="713"/>
      <sheetData sheetId="714"/>
      <sheetData sheetId="715" refreshError="1"/>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refreshError="1"/>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refreshError="1"/>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sheetData sheetId="846"/>
      <sheetData sheetId="847"/>
      <sheetData sheetId="848"/>
      <sheetData sheetId="849"/>
      <sheetData sheetId="850"/>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refreshError="1"/>
      <sheetData sheetId="1003"/>
      <sheetData sheetId="1004" refreshError="1"/>
      <sheetData sheetId="1005" refreshError="1"/>
      <sheetData sheetId="1006" refreshError="1"/>
      <sheetData sheetId="1007" refreshError="1"/>
      <sheetData sheetId="100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ustos Antec. Pré-Oper. 06-CIE"/>
      <sheetName val="Teste Custos 2006"/>
      <sheetName val="Custos Antec. Pré-Oper. 05-Cie"/>
      <sheetName val="Teste Custos 2005"/>
      <sheetName val="Custos Antec. Pré-Oper. 04-Cie"/>
      <sheetName val="Teste Custos 2004"/>
      <sheetName val="Nota Explicativa"/>
      <sheetName val="Nota Explicativa DTT"/>
      <sheetName val="Teste Seguros CIE 31-12-2004"/>
      <sheetName val="Teste Seguros CIE 31-12-2005"/>
      <sheetName val="Teste Seguros CIE 31-12-2006"/>
      <sheetName val="XREF"/>
      <sheetName val="Tickmarks"/>
      <sheetName val="P1 Sumário"/>
      <sheetName val="6310-L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vimentação AF 2004"/>
      <sheetName val="Movimentação AF 2005"/>
      <sheetName val="Movimentação AF 2006"/>
      <sheetName val="Taxa CDI"/>
      <sheetName val="#REF"/>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CO"/>
      <sheetName val="ce"/>
      <sheetName val="ce_euro"/>
      <sheetName val="C"/>
      <sheetName val="C _euro)"/>
      <sheetName val="B"/>
      <sheetName val="B _euro"/>
      <sheetName val="A"/>
      <sheetName val="A_euro"/>
      <sheetName val="n_cons"/>
      <sheetName val="NEWST.PATR"/>
      <sheetName val="NEWST.PATR_euro"/>
      <sheetName val="ST.PATR"/>
      <sheetName val="ST.PATR_euro"/>
      <sheetName val="INV_euro"/>
      <sheetName val="REDDITI"/>
      <sheetName val="REDDITI_euro"/>
      <sheetName val="RIS_TECNICHE"/>
      <sheetName val="pr_eme_toro"/>
      <sheetName val="MENS_RPR"/>
      <sheetName val="Abertura Circulante"/>
      <sheetName val="Real_Teste_orig"/>
      <sheetName val="K "/>
      <sheetName val="E1"/>
      <sheetName val="US"/>
      <sheetName val="ECOF1101"/>
      <sheetName val="DFLSUBS"/>
      <sheetName val="MOD 7 SIN"/>
      <sheetName val="CONSMES"/>
      <sheetName val="BMSP."/>
      <sheetName val="BCO.CENTRAL"/>
      <sheetName val="CRÉDITOS"/>
      <sheetName val="A-P-DEMONST"/>
      <sheetName val="Param"/>
      <sheetName val="FF3"/>
      <sheetName val="A4.3"/>
      <sheetName val="A4"/>
      <sheetName val="217302"/>
      <sheetName val="Jun-01"/>
      <sheetName val="inc. claim 97"/>
      <sheetName val="C__euro)"/>
      <sheetName val="B__euro"/>
      <sheetName val="NEWST_PATR"/>
      <sheetName val="NEWST_PATR_euro"/>
      <sheetName val="ST_PATR"/>
      <sheetName val="ST_PATR_euro"/>
      <sheetName val="Abertura_Circulante"/>
      <sheetName val="K_"/>
      <sheetName val="MOD_7_SIN"/>
      <sheetName val="BMSP_"/>
      <sheetName val="BCO_CENTRAL"/>
      <sheetName val="A4_3"/>
      <sheetName val="inc__claim_97"/>
      <sheetName val="Menu"/>
      <sheetName val="Mp"/>
      <sheetName val="E"/>
      <sheetName val="E2"/>
      <sheetName val="G"/>
      <sheetName val="H"/>
      <sheetName val="H1"/>
      <sheetName val="I"/>
      <sheetName val="I1"/>
      <sheetName val="J"/>
      <sheetName val="K"/>
      <sheetName val="K1"/>
      <sheetName val="L"/>
      <sheetName val="M"/>
      <sheetName val="M1"/>
      <sheetName val="N"/>
      <sheetName val="N1"/>
      <sheetName val="O"/>
      <sheetName val="Q"/>
      <sheetName val="S"/>
      <sheetName val="S1"/>
      <sheetName val="T"/>
      <sheetName val="T1"/>
      <sheetName val="U"/>
      <sheetName val="U1"/>
      <sheetName val="U2"/>
      <sheetName val="U3"/>
      <sheetName val="U4"/>
      <sheetName val="Bal032002"/>
      <sheetName val="Bal300602"/>
      <sheetName val="Bal300902"/>
      <sheetName val="Bal311202"/>
      <sheetName val="PC"/>
      <sheetName val="ELIM_FINANCEIRA"/>
      <sheetName val="PREÇOS"/>
      <sheetName val="July Posting"/>
      <sheetName val="INFO"/>
      <sheetName val="A4.1-BRASFLEX "/>
      <sheetName val="July_Posting"/>
      <sheetName val="ELIMINAÇÕES"/>
      <sheetName val="BAL1101"/>
      <sheetName val="C__euro)1"/>
      <sheetName val="B__euro1"/>
      <sheetName val="NEWST_PATR1"/>
      <sheetName val="NEWST_PATR_euro1"/>
      <sheetName val="ST_PATR1"/>
      <sheetName val="ST_PATR_euro1"/>
      <sheetName val="Abertura_Circulante1"/>
      <sheetName val="BMSP_1"/>
      <sheetName val="BCO_CENTRAL1"/>
      <sheetName val="MOD_7_SIN1"/>
      <sheetName val="A4_31"/>
      <sheetName val="K_1"/>
      <sheetName val="July_Posting1"/>
      <sheetName val="A4_1-BRASFLEX_"/>
      <sheetName val="DIVIN_ARAXA"/>
      <sheetName val="A4_2-FLEXIBRAS1"/>
      <sheetName val="A4_4-MARFLEX1"/>
      <sheetName val="A4_6-SEAOIL1"/>
      <sheetName val="A4_3-SIGMA1"/>
      <sheetName val="prebdg97"/>
      <sheetName val="OUT02_REPORT2"/>
      <sheetName val="Duplicate_Rate"/>
      <sheetName val="RIEP_INC_98"/>
      <sheetName val="Res_Autor_Motivo"/>
      <sheetName val="Res_Devolv_Motivo"/>
      <sheetName val="Peso_áreas_e_CPs1"/>
      <sheetName val="ACT_Input_(2)"/>
      <sheetName val="sapactivexlhiddensheet"/>
      <sheetName val="den96"/>
      <sheetName val="ABRIL_2000"/>
      <sheetName val="TELEMIG_209"/>
      <sheetName val="Resumo_CTB"/>
      <sheetName val="VENDAS_P_SUBSIDIÁRIA"/>
      <sheetName val="DF_2011"/>
      <sheetName val="Mapa Imobilizado"/>
      <sheetName val="Cover"/>
      <sheetName val="inc__claim_971"/>
      <sheetName val="HIN-BR Detail"/>
      <sheetName val="SUMMARY (1)"/>
      <sheetName val="Patrimonial"/>
      <sheetName val="Juros79mi"/>
      <sheetName val="C__euro)2"/>
      <sheetName val="B__euro2"/>
      <sheetName val="NEWST_PATR2"/>
      <sheetName val="NEWST_PATR_euro2"/>
      <sheetName val="ST_PATR2"/>
      <sheetName val="ST_PATR_euro2"/>
      <sheetName val="Abertura_Circulante2"/>
      <sheetName val="BMSP_2"/>
      <sheetName val="BCO_CENTRAL2"/>
      <sheetName val="MOD_7_SIN2"/>
      <sheetName val="K_2"/>
      <sheetName val="A4_32"/>
      <sheetName val="July_Posting2"/>
      <sheetName val="A4_1-BRASFLEX_1"/>
      <sheetName val="C__euro)3"/>
      <sheetName val="B__euro3"/>
      <sheetName val="NEWST_PATR3"/>
      <sheetName val="NEWST_PATR_euro3"/>
      <sheetName val="ST_PATR3"/>
      <sheetName val="ST_PATR_euro3"/>
      <sheetName val="Abertura_Circulante3"/>
      <sheetName val="BMSP_3"/>
      <sheetName val="BCO_CENTRAL3"/>
      <sheetName val="MOD_7_SIN3"/>
      <sheetName val="K_3"/>
      <sheetName val="A4_33"/>
      <sheetName val="July_Posting3"/>
      <sheetName val="A4_1-BRASFLEX_2"/>
      <sheetName val="inc__claim_972"/>
      <sheetName val="N  PIS COFINS"/>
      <sheetName val="Sheet1"/>
      <sheetName val="Mapa_Imobilizado"/>
      <sheetName val="DATAINFO"/>
      <sheetName val="JOB_FILTER"/>
      <sheetName val="Índices"/>
      <sheetName val="TESTE"/>
      <sheetName val="Abert vol venda x receita"/>
      <sheetName val="listas"/>
      <sheetName val="Lista de valores"/>
      <sheetName val="ce99"/>
      <sheetName val="premi96"/>
      <sheetName val="Variation Analysis"/>
      <sheetName val="Geral Contratos"/>
      <sheetName val="Translation"/>
      <sheetName val="C__euro)4"/>
      <sheetName val="B__euro4"/>
      <sheetName val="NEWST_PATR4"/>
      <sheetName val="NEWST_PATR_euro4"/>
      <sheetName val="ST_PATR4"/>
      <sheetName val="ST_PATR_euro4"/>
      <sheetName val="Abertura_Circulante4"/>
      <sheetName val="MOD_7_SIN4"/>
      <sheetName val="BMSP_4"/>
      <sheetName val="BCO_CENTRAL4"/>
      <sheetName val="K_4"/>
      <sheetName val="A4_34"/>
      <sheetName val="inc__claim_973"/>
      <sheetName val="July_Posting4"/>
      <sheetName val="A4_1-BRASFLEX_3"/>
      <sheetName val="Mapa_Imobilizado1"/>
      <sheetName val="HIN-BR_Detail"/>
      <sheetName val="SUMMARY_(1)"/>
      <sheetName val="N__PIS_COFINS"/>
      <sheetName val="F2"/>
      <sheetName val="Lists"/>
      <sheetName val="suporte prime"/>
      <sheetName val="Adiantamentos"/>
      <sheetName val="Rec Status"/>
      <sheetName val="Abert_vol_venda_x_receita"/>
      <sheetName val="Lista_de_valores"/>
      <sheetName val="C__euro)5"/>
      <sheetName val="B__euro5"/>
      <sheetName val="NEWST_PATR5"/>
      <sheetName val="NEWST_PATR_euro5"/>
      <sheetName val="ST_PATR5"/>
      <sheetName val="ST_PATR_euro5"/>
      <sheetName val="Abertura_Circulante5"/>
      <sheetName val="MOD_7_SIN5"/>
      <sheetName val="BMSP_5"/>
      <sheetName val="BCO_CENTRAL5"/>
      <sheetName val="K_5"/>
      <sheetName val="A4_35"/>
      <sheetName val="inc__claim_974"/>
      <sheetName val="July_Posting5"/>
      <sheetName val="A4_1-BRASFLEX_4"/>
      <sheetName val="Mapa_Imobilizado2"/>
      <sheetName val="HIN-BR_Detail1"/>
      <sheetName val="SUMMARY_(1)1"/>
      <sheetName val="N__PIS_COFINS1"/>
      <sheetName val="Variation_Analysis"/>
      <sheetName val="suporte_prime"/>
      <sheetName val="Formulas"/>
      <sheetName val=""/>
      <sheetName val="Base de Dados Imob"/>
      <sheetName val="Rendimentos"/>
      <sheetName val="BALANÇO_PATRIMONIAL"/>
      <sheetName val="Movimentação AF 2004"/>
      <sheetName val="Movimentação AF 2005"/>
      <sheetName val="Movimentação AF 2006"/>
      <sheetName val="Mov. Aplic. Financeira 31.10.05"/>
      <sheetName val="Mov. Aplic. Financeira 31.12.05"/>
      <sheetName val="Inv - Cálc equiv"/>
      <sheetName val="FIF"/>
      <sheetName val="SAT Lim OK"/>
      <sheetName val="REALIZÁVEL A LONGO PRAZO"/>
      <sheetName val="COFINS PIS - liminar OK"/>
      <sheetName val="COFINS OK"/>
      <sheetName val="CSLL OK"/>
      <sheetName val="IPI Oper Isentas OK"/>
      <sheetName val="INSS Proc Adm OK"/>
      <sheetName val="CIDE OK"/>
      <sheetName val="Prov Multa IRPJ_CSLL"/>
      <sheetName val="Composição"/>
      <sheetName val="IR Diferido - 2006"/>
      <sheetName val="Lead"/>
      <sheetName val="XREF"/>
      <sheetName val="PASEP OK"/>
      <sheetName val="IRRF e Drawback OK"/>
      <sheetName val="Teste de Rec Apl Fin Dez-03"/>
      <sheetName val="Composição AF CIE"/>
      <sheetName val="N1.2 - Aging List"/>
      <sheetName val="fluxo de caixa"/>
      <sheetName val="lista"/>
      <sheetName val="Chave_CC"/>
      <sheetName val="Resumo das Marcas"/>
      <sheetName val="Links"/>
      <sheetName val="PTable"/>
      <sheetName val="BRADESCO 2505201004"/>
      <sheetName val="Tabela de Parâmetros"/>
      <sheetName val="ReceitaVoadaDesempenhoDeAgrupam"/>
      <sheetName val="Final Stats "/>
      <sheetName val="Treasury Yields"/>
      <sheetName val="Resumo"/>
      <sheetName val="Categorias e Subcategorias"/>
      <sheetName val="CC e Plano de Contas"/>
      <sheetName val="Groupings"/>
      <sheetName val="CAPEX"/>
      <sheetName val="AUX - CONTA CONTÁBIL"/>
      <sheetName val="AUX - CENTRO DE CUSTO"/>
      <sheetName val="AUX - OPERAÇÃO-EVENTO"/>
      <sheetName val="Centros de Custos"/>
      <sheetName val="Bd00"/>
      <sheetName val="Custos"/>
      <sheetName val="Banco de Dados"/>
      <sheetName val="Aux"/>
      <sheetName val="SETEMBRO"/>
      <sheetName val="FEV REAL"/>
      <sheetName val="Gen"/>
      <sheetName val="Summary Information"/>
      <sheetName val="BD_DRE_RH"/>
      <sheetName val="C__euro)7"/>
      <sheetName val="B__euro7"/>
      <sheetName val="NEWST_PATR7"/>
      <sheetName val="NEWST_PATR_euro7"/>
      <sheetName val="ST_PATR7"/>
      <sheetName val="ST_PATR_euro7"/>
      <sheetName val="MOD_7_SIN7"/>
      <sheetName val="Abertura_Circulante7"/>
      <sheetName val="BMSP_7"/>
      <sheetName val="BCO_CENTRAL7"/>
      <sheetName val="K_7"/>
      <sheetName val="A4_37"/>
      <sheetName val="inc__claim_976"/>
      <sheetName val="July_Posting7"/>
      <sheetName val="A4_1-BRASFLEX_6"/>
      <sheetName val="Mapa_Imobilizado4"/>
      <sheetName val="HIN-BR_Detail3"/>
      <sheetName val="SUMMARY_(1)3"/>
      <sheetName val="N__PIS_COFINS3"/>
      <sheetName val="Abert_vol_venda_x_receita2"/>
      <sheetName val="Lista_de_valores2"/>
      <sheetName val="Variation_Analysis2"/>
      <sheetName val="Geral_Contratos1"/>
      <sheetName val="suporte_prime2"/>
      <sheetName val="Rec_Status1"/>
      <sheetName val="Base_de_Dados_Imob1"/>
      <sheetName val="N1_2_-_Aging_List1"/>
      <sheetName val="fluxo_de_caixa1"/>
      <sheetName val="AUX_-_CONTA_CONTÁBIL"/>
      <sheetName val="AUX_-_CENTRO_DE_CUSTO"/>
      <sheetName val="AUX_-_OPERAÇÃO-EVENTO"/>
      <sheetName val="C__euro)6"/>
      <sheetName val="B__euro6"/>
      <sheetName val="NEWST_PATR6"/>
      <sheetName val="NEWST_PATR_euro6"/>
      <sheetName val="ST_PATR6"/>
      <sheetName val="ST_PATR_euro6"/>
      <sheetName val="MOD_7_SIN6"/>
      <sheetName val="Abertura_Circulante6"/>
      <sheetName val="BMSP_6"/>
      <sheetName val="BCO_CENTRAL6"/>
      <sheetName val="K_6"/>
      <sheetName val="A4_36"/>
      <sheetName val="inc__claim_975"/>
      <sheetName val="July_Posting6"/>
      <sheetName val="A4_1-BRASFLEX_5"/>
      <sheetName val="Mapa_Imobilizado3"/>
      <sheetName val="HIN-BR_Detail2"/>
      <sheetName val="SUMMARY_(1)2"/>
      <sheetName val="N__PIS_COFINS2"/>
      <sheetName val="Abert_vol_venda_x_receita1"/>
      <sheetName val="Lista_de_valores1"/>
      <sheetName val="Variation_Analysis1"/>
      <sheetName val="Geral_Contratos"/>
      <sheetName val="suporte_prime1"/>
      <sheetName val="Rec_Status"/>
      <sheetName val="Base_de_Dados_Imob"/>
      <sheetName val="N1_2_-_Aging_List"/>
      <sheetName val="fluxo_de_caixa"/>
      <sheetName val="Cel.ePap. Mucuri"/>
      <sheetName val="Tabela Apoio"/>
      <sheetName val="Plan2"/>
      <sheetName val="RDEG fev 07"/>
      <sheetName val="Month Summary"/>
      <sheetName val="Month Overview"/>
      <sheetName val="Realizado Ajustes Financeiro"/>
      <sheetName val="Weekly"/>
      <sheetName val="Comparativo Resultado"/>
      <sheetName val="Orcado T2"/>
      <sheetName val="SUMMARY "/>
      <sheetName val="Thoughts-T3"/>
      <sheetName val="Thoughts-T2"/>
      <sheetName val="Thoughts-T1"/>
      <sheetName val="Calculating-T3"/>
      <sheetName val="Calculating-T2"/>
      <sheetName val="Calculating-T1"/>
      <sheetName val="Costs-T3"/>
      <sheetName val="Costs-T2"/>
      <sheetName val="Costs-T1"/>
      <sheetName val="Despesas-T3"/>
      <sheetName val="Despesas-T2"/>
      <sheetName val="Despesas-T1"/>
      <sheetName val="Revenues MCO-T3"/>
      <sheetName val="Revenues MCO-T2"/>
      <sheetName val="Revenues MCO-T1"/>
      <sheetName val="MIA-T3"/>
      <sheetName val="MIA-T2"/>
      <sheetName val="MIA-T1"/>
      <sheetName val="Resultado $Dolar (3)"/>
      <sheetName val="Resultado $Dolar (2)"/>
      <sheetName val="Resultado $Dolar (1)"/>
      <sheetName val="Saldo"/>
      <sheetName val="Feriados"/>
      <sheetName val="ECOF1101.XLS"/>
      <sheetName val="c)"/>
      <sheetName val="12 2018"/>
      <sheetName val="1"/>
      <sheetName val="2"/>
      <sheetName val="3"/>
      <sheetName val="4"/>
      <sheetName val="5"/>
      <sheetName val="6"/>
      <sheetName val="7"/>
      <sheetName val="8"/>
      <sheetName val="9"/>
      <sheetName val="10"/>
      <sheetName val="11"/>
      <sheetName val="12"/>
      <sheetName val="Mensal"/>
      <sheetName val=" Imobilizado(1)"/>
      <sheetName val="SoD Chg in Preparers"/>
      <sheetName val="Movimentação_AF_2004"/>
      <sheetName val="Movimentação_AF_2005"/>
      <sheetName val="Movimentação_AF_2006"/>
      <sheetName val="Mov__Aplic__Financeira_31_10_05"/>
      <sheetName val="Mov__Aplic__Financeira_31_12_05"/>
      <sheetName val="Inv_-_Cálc_equiv"/>
      <sheetName val="SAT_Lim_OK"/>
      <sheetName val="REALIZÁVEL_A_LONGO_PRAZO"/>
      <sheetName val="COFINS_PIS_-_liminar_OK"/>
      <sheetName val="COFINS_OK"/>
      <sheetName val="CSLL_OK"/>
      <sheetName val="IPI_Oper_Isentas_OK"/>
      <sheetName val="INSS_Proc_Adm_OK"/>
      <sheetName val="CIDE_OK"/>
      <sheetName val="Prov_Multa_IRPJ_CSLL"/>
      <sheetName val="IR_Diferido_-_2006"/>
      <sheetName val="PASEP_OK"/>
      <sheetName val="IRRF_e_Drawback_OK"/>
      <sheetName val="Resumo_das_Marcas"/>
      <sheetName val="Centros_de_Custos"/>
      <sheetName val="Banco_de_Dados"/>
      <sheetName val="Teste_de_Rec_Apl_Fin_Dez-03"/>
      <sheetName val="Composição_AF_CIE"/>
      <sheetName val="Sheet1 (2)"/>
      <sheetName val="Base Graficos"/>
      <sheetName val="C__euro)8"/>
      <sheetName val="B__euro8"/>
      <sheetName val="NEWST_PATR8"/>
      <sheetName val="NEWST_PATR_euro8"/>
      <sheetName val="ST_PATR8"/>
      <sheetName val="ST_PATR_euro8"/>
      <sheetName val="Abertura_Circulante8"/>
      <sheetName val="K_8"/>
      <sheetName val="MOD_7_SIN8"/>
      <sheetName val="BMSP_8"/>
      <sheetName val="BCO_CENTRAL8"/>
      <sheetName val="A4_38"/>
      <sheetName val="inc__claim_977"/>
      <sheetName val="July_Posting8"/>
      <sheetName val="A4_1-BRASFLEX_7"/>
      <sheetName val="Mapa_Imobilizado5"/>
      <sheetName val="HIN-BR_Detail4"/>
      <sheetName val="SUMMARY_(1)4"/>
      <sheetName val="N__PIS_COFINS4"/>
      <sheetName val="Abert_vol_venda_x_receita3"/>
      <sheetName val="Lista_de_valores3"/>
      <sheetName val="Variation_Analysis3"/>
      <sheetName val="Geral_Contratos2"/>
      <sheetName val="suporte_prime3"/>
      <sheetName val="Rec_Status2"/>
      <sheetName val="Base_de_Dados_Imob2"/>
      <sheetName val="N1_2_-_Aging_List2"/>
      <sheetName val="fluxo_de_caixa2"/>
      <sheetName val="AUX_-_CONTA_CONTÁBIL1"/>
      <sheetName val="AUX_-_CENTRO_DE_CUSTO1"/>
      <sheetName val="AUX_-_OPERAÇÃO-EVENTO1"/>
      <sheetName val="Cel_ePap__Mucuri"/>
      <sheetName val="Summary_Information"/>
      <sheetName val="RDEG_fev_07"/>
      <sheetName val="FEV_REAL"/>
      <sheetName val="Tabela_Apoio"/>
      <sheetName val="ECOF1101_XLS"/>
      <sheetName val="VA89_CHG"/>
      <sheetName val="Índices_1"/>
      <sheetName val="Novas Lojas"/>
      <sheetName val="Rel"/>
      <sheetName val="END"/>
      <sheetName val="budget+act 18-19"/>
      <sheetName val="budget CC 19-20"/>
      <sheetName val="checklist"/>
      <sheetName val="actual"/>
      <sheetName val="perex"/>
      <sheetName val="resumo por fornec"/>
      <sheetName val="Ledger 2019-2020"/>
      <sheetName val="classif.despesa"/>
      <sheetName val="Arred"/>
      <sheetName val="conta"/>
      <sheetName val="cadastro"/>
      <sheetName val="Lista DTT - Fase 1"/>
      <sheetName val="RPI.Mat.prima978"/>
      <sheetName val="Balance Sheet"/>
      <sheetName val="2006-08"/>
      <sheetName val="2006-12"/>
      <sheetName val="2006-07"/>
      <sheetName val="2006-11"/>
      <sheetName val="2006-10"/>
      <sheetName val="2006-09"/>
      <sheetName val="INSS"/>
      <sheetName val="Teste Seguros CIE 31-12-2004"/>
      <sheetName val="Teste Seguros CIE 31-12-2005"/>
      <sheetName val="Cx Seleção"/>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apa"/>
      <sheetName val="INDEX"/>
      <sheetName val="BRADESCO_2505201004"/>
      <sheetName val="Tabela_de_Parâmetros"/>
      <sheetName val="Final_Stats_"/>
      <sheetName val="Treasury_Yields"/>
      <sheetName val="Categorias_e_Subcategorias"/>
      <sheetName val="CC_e_Plano_de_Contas"/>
      <sheetName val="C__euro)9"/>
      <sheetName val="B__euro9"/>
      <sheetName val="NEWST_PATR9"/>
      <sheetName val="NEWST_PATR_euro9"/>
      <sheetName val="ST_PATR9"/>
      <sheetName val="ST_PATR_euro9"/>
      <sheetName val="MOD_7_SIN9"/>
      <sheetName val="BMSP_9"/>
      <sheetName val="BCO_CENTRAL9"/>
      <sheetName val="Abertura_Circulante9"/>
      <sheetName val="K_9"/>
      <sheetName val="A4_39"/>
      <sheetName val="inc__claim_978"/>
      <sheetName val="July_Posting9"/>
      <sheetName val="A4_1-BRASFLEX_8"/>
      <sheetName val="Mapa_Imobilizado6"/>
      <sheetName val="HIN-BR_Detail5"/>
      <sheetName val="SUMMARY_(1)5"/>
      <sheetName val="N__PIS_COFINS5"/>
      <sheetName val="Abert_vol_venda_x_receita4"/>
      <sheetName val="Lista_de_valores4"/>
      <sheetName val="Variation_Analysis4"/>
      <sheetName val="Geral_Contratos3"/>
      <sheetName val="suporte_prime4"/>
      <sheetName val="Rec_Status3"/>
      <sheetName val="Base_de_Dados_Imob3"/>
      <sheetName val="fluxo_de_caixa3"/>
      <sheetName val="N1_2_-_Aging_List3"/>
      <sheetName val="Movimentação_AF_20041"/>
      <sheetName val="Movimentação_AF_20051"/>
      <sheetName val="Movimentação_AF_20061"/>
      <sheetName val="Mov__Aplic__Financeira_31_10_01"/>
      <sheetName val="Mov__Aplic__Financeira_31_12_01"/>
      <sheetName val="Inv_-_Cálc_equiv1"/>
      <sheetName val="SAT_Lim_OK1"/>
      <sheetName val="REALIZÁVEL_A_LONGO_PRAZO1"/>
      <sheetName val="COFINS_PIS_-_liminar_OK1"/>
      <sheetName val="COFINS_OK1"/>
      <sheetName val="CSLL_OK1"/>
      <sheetName val="IPI_Oper_Isentas_OK1"/>
      <sheetName val="INSS_Proc_Adm_OK1"/>
      <sheetName val="CIDE_OK1"/>
      <sheetName val="Prov_Multa_IRPJ_CSLL1"/>
      <sheetName val="IR_Diferido_-_20061"/>
      <sheetName val="PASEP_OK1"/>
      <sheetName val="IRRF_e_Drawback_OK1"/>
      <sheetName val="Teste_de_Rec_Apl_Fin_Dez-031"/>
      <sheetName val="Composição_AF_CIE1"/>
      <sheetName val="Resumo_das_Marcas1"/>
      <sheetName val="Centros_de_Custos1"/>
      <sheetName val="AUX_-_CONTA_CONTÁBIL2"/>
      <sheetName val="AUX_-_CENTRO_DE_CUSTO2"/>
      <sheetName val="AUX_-_OPERAÇÃO-EVENTO2"/>
      <sheetName val="Banco_de_Dados1"/>
      <sheetName val="Cel_ePap__Mucuri1"/>
      <sheetName val="FEV_REAL1"/>
      <sheetName val="Summary_Information1"/>
      <sheetName val="RDEG_fev_071"/>
      <sheetName val="Tabela_Apoio1"/>
      <sheetName val="Month_Summary"/>
      <sheetName val="Month_Overview"/>
      <sheetName val="Realizado_Ajustes_Financeiro"/>
      <sheetName val="Comparativo_Resultado"/>
      <sheetName val="Orcado_T2"/>
      <sheetName val="SUMMARY_"/>
      <sheetName val="Revenues_MCO-T3"/>
      <sheetName val="Revenues_MCO-T2"/>
      <sheetName val="Revenues_MCO-T1"/>
      <sheetName val="Resultado_$Dolar_(3)"/>
      <sheetName val="Resultado_$Dolar_(2)"/>
      <sheetName val="Resultado_$Dolar_(1)"/>
      <sheetName val="ECOF1101_XLS1"/>
      <sheetName val="12_2018"/>
      <sheetName val="_Imobilizado(1)"/>
      <sheetName val="SoD_Chg_in_Preparers"/>
      <sheetName val="Sheet1_(2)"/>
      <sheetName val="Base_Graficos"/>
      <sheetName val="RPI_Mat_prima978"/>
      <sheetName val="Balance_Sheet"/>
      <sheetName val="Novas_Lojas"/>
      <sheetName val="Lista_DTT_-_Fase_1"/>
      <sheetName val="budget+act_18-19"/>
      <sheetName val="budget_CC_19-20"/>
      <sheetName val="resumo_por_fornec"/>
      <sheetName val="Ledger_2019-2020"/>
      <sheetName val="classif_despesa"/>
      <sheetName val="Cx_Seleção"/>
      <sheetName val="O1_-_Apuração_-_IR-CS"/>
      <sheetName val="Check_Diferido"/>
      <sheetName val="DINAMICA_CONTA_RESULTADO"/>
      <sheetName val="Dinamica_BS"/>
      <sheetName val="690_09804"/>
      <sheetName val="53501_"/>
      <sheetName val="690_08754"/>
      <sheetName val="6905101_66201"/>
      <sheetName val="63076_"/>
      <sheetName val="De x para realizado"/>
      <sheetName val="RealizadoDesempar"/>
      <sheetName val="DRE BR"/>
      <sheetName val="4.3. Floripa"/>
      <sheetName val="INPUT"/>
      <sheetName val="Base de dados Aging"/>
      <sheetName val="Bancos - Resumen"/>
      <sheetName val="Russia 3 companies by SKU"/>
      <sheetName val="Hoja1"/>
      <sheetName val="GoEight"/>
      <sheetName val="GrFour"/>
      <sheetName val="Calc"/>
      <sheetName val="MOne"/>
      <sheetName val="MTwo"/>
      <sheetName val="KOne"/>
      <sheetName val="GoSeven"/>
      <sheetName val="GrThree"/>
      <sheetName val="HTwo"/>
      <sheetName val="JOne"/>
      <sheetName val="JTwo"/>
      <sheetName val="HOne"/>
      <sheetName val="Planilha2"/>
      <sheetName val="Monthy CF"/>
      <sheetName val="Comparison vs Prior CF"/>
      <sheetName val="Comparison vs last Version"/>
      <sheetName val="Bank Recon"/>
      <sheetName val="AR"/>
      <sheetName val="2020Bud"/>
      <sheetName val="Revenue"/>
      <sheetName val="Main expenses"/>
      <sheetName val="AR - Already Edit"/>
      <sheetName val="Flow gelatine"/>
      <sheetName val="Gelatine price"/>
      <sheetName val="Others - details e QES payments"/>
      <sheetName val="Freight - details"/>
      <sheetName val="Tax - details"/>
      <sheetName val="Labor cost computation"/>
      <sheetName val="Others - MKT"/>
      <sheetName val="Projeção do IR"/>
      <sheetName val="Payroll"/>
      <sheetName val="Importação QV"/>
      <sheetName val="Razão - Custo e Desp 08.2021"/>
      <sheetName val="CONSSID12-96"/>
      <sheetName val="Lookups"/>
      <sheetName val="Participações CODEPAR 2018"/>
      <sheetName val="BALANCETE2018"/>
      <sheetName val="MEP2018"/>
      <sheetName val="MAISVALIA2018"/>
      <sheetName val="Participações CODEPAR 2017"/>
      <sheetName val="Participações CODEPAR 2016"/>
      <sheetName val="Participações CODEPAR 2015"/>
      <sheetName val="1. Captable IAS"/>
      <sheetName val="2. Captable Helibrás"/>
      <sheetName val="3. Captable Datora"/>
      <sheetName val="4. Captable Biotech"/>
      <sheetName val="5. Captable CBL"/>
      <sheetName val="POA-PM"/>
      <sheetName val="PC ANAL CAIXA MENSAL"/>
      <sheetName val="C__euro)10"/>
      <sheetName val="B__euro10"/>
      <sheetName val="NEWST_PATR10"/>
      <sheetName val="NEWST_PATR_euro10"/>
      <sheetName val="ST_PATR10"/>
      <sheetName val="ST_PATR_euro10"/>
      <sheetName val="Abertura_Circulante10"/>
      <sheetName val="inc__claim_979"/>
      <sheetName val="BMSP_10"/>
      <sheetName val="BCO_CENTRAL10"/>
      <sheetName val="MOD_7_SIN10"/>
      <sheetName val="A4_310"/>
      <sheetName val="K_10"/>
      <sheetName val="July_Posting10"/>
      <sheetName val="A4_1-BRASFLEX_9"/>
      <sheetName val="Mapa_Imobilizado7"/>
      <sheetName val="HIN-BR_Detail6"/>
      <sheetName val="SUMMARY_(1)6"/>
      <sheetName val="N__PIS_COFINS6"/>
      <sheetName val="Abert_vol_venda_x_receita5"/>
      <sheetName val="Lista_de_valores5"/>
      <sheetName val="Variation_Analysis5"/>
      <sheetName val="Geral_Contratos4"/>
      <sheetName val="suporte_prime5"/>
      <sheetName val="Rec_Status4"/>
      <sheetName val="Base_de_Dados_Imob4"/>
      <sheetName val="fluxo_de_caixa4"/>
      <sheetName val="N1_2_-_Aging_List4"/>
      <sheetName val="AUX_-_CONTA_CONTÁBIL3"/>
      <sheetName val="AUX_-_CENTRO_DE_CUSTO3"/>
      <sheetName val="AUX_-_OPERAÇÃO-EVENTO3"/>
      <sheetName val="Centros_de_Custos2"/>
      <sheetName val="Movimentação_AF_20042"/>
      <sheetName val="Movimentação_AF_20052"/>
      <sheetName val="Movimentação_AF_20062"/>
      <sheetName val="Mov__Aplic__Financeira_31_10_02"/>
      <sheetName val="Mov__Aplic__Financeira_31_12_02"/>
      <sheetName val="Inv_-_Cálc_equiv2"/>
      <sheetName val="SAT_Lim_OK2"/>
      <sheetName val="REALIZÁVEL_A_LONGO_PRAZO2"/>
      <sheetName val="COFINS_PIS_-_liminar_OK2"/>
      <sheetName val="COFINS_OK2"/>
      <sheetName val="CSLL_OK2"/>
      <sheetName val="IPI_Oper_Isentas_OK2"/>
      <sheetName val="INSS_Proc_Adm_OK2"/>
      <sheetName val="CIDE_OK2"/>
      <sheetName val="Prov_Multa_IRPJ_CSLL2"/>
      <sheetName val="IR_Diferido_-_20062"/>
      <sheetName val="PASEP_OK2"/>
      <sheetName val="IRRF_e_Drawback_OK2"/>
      <sheetName val="Teste_de_Rec_Apl_Fin_Dez-032"/>
      <sheetName val="Composição_AF_CIE2"/>
      <sheetName val="Resumo_das_Marcas2"/>
      <sheetName val="Banco_de_Dados2"/>
      <sheetName val="Summary_Information2"/>
      <sheetName val="RDEG_fev_072"/>
      <sheetName val="FEV_REAL2"/>
      <sheetName val="Tabela_Apoio2"/>
      <sheetName val="Novas_Lojas1"/>
      <sheetName val="Base_Graficos1"/>
      <sheetName val="BRADESCO_25052010041"/>
      <sheetName val="Tabela_de_Parâmetros1"/>
      <sheetName val="Final_Stats_1"/>
      <sheetName val="Treasury_Yields1"/>
      <sheetName val="Categorias_e_Subcategorias1"/>
      <sheetName val="CC_e_Plano_de_Contas1"/>
      <sheetName val="Cel_ePap__Mucuri2"/>
      <sheetName val="ECOF1101_XLS2"/>
      <sheetName val="Month_Summary1"/>
      <sheetName val="Month_Overview1"/>
      <sheetName val="Realizado_Ajustes_Financeiro1"/>
      <sheetName val="Comparativo_Resultado1"/>
      <sheetName val="Orcado_T21"/>
      <sheetName val="SUMMARY_1"/>
      <sheetName val="Revenues_MCO-T31"/>
      <sheetName val="Revenues_MCO-T21"/>
      <sheetName val="Revenues_MCO-T11"/>
      <sheetName val="Resultado_$Dolar_(3)1"/>
      <sheetName val="Resultado_$Dolar_(2)1"/>
      <sheetName val="Resultado_$Dolar_(1)1"/>
      <sheetName val="12_20181"/>
      <sheetName val="Lista_DTT_-_Fase_11"/>
      <sheetName val="_Imobilizado(1)1"/>
      <sheetName val="SoD_Chg_in_Preparers1"/>
      <sheetName val="Sheet1_(2)1"/>
      <sheetName val="4_3__Floripa1"/>
      <sheetName val="4_3__Floripa"/>
      <sheetName val="C__euro)11"/>
      <sheetName val="B__euro11"/>
      <sheetName val="NEWST_PATR11"/>
      <sheetName val="NEWST_PATR_euro11"/>
      <sheetName val="ST_PATR11"/>
      <sheetName val="ST_PATR_euro11"/>
      <sheetName val="Abertura_Circulante11"/>
      <sheetName val="inc__claim_9710"/>
      <sheetName val="BMSP_11"/>
      <sheetName val="BCO_CENTRAL11"/>
      <sheetName val="MOD_7_SIN11"/>
      <sheetName val="A4_311"/>
      <sheetName val="K_11"/>
      <sheetName val="July_Posting11"/>
      <sheetName val="A4_1-BRASFLEX_10"/>
      <sheetName val="Mapa_Imobilizado8"/>
      <sheetName val="HIN-BR_Detail7"/>
      <sheetName val="SUMMARY_(1)7"/>
      <sheetName val="N__PIS_COFINS7"/>
      <sheetName val="Abert_vol_venda_x_receita6"/>
      <sheetName val="Lista_de_valores6"/>
      <sheetName val="Variation_Analysis6"/>
      <sheetName val="Geral_Contratos5"/>
      <sheetName val="suporte_prime6"/>
      <sheetName val="Rec_Status5"/>
      <sheetName val="Base_de_Dados_Imob5"/>
      <sheetName val="fluxo_de_caixa5"/>
      <sheetName val="N1_2_-_Aging_List5"/>
      <sheetName val="AUX_-_CONTA_CONTÁBIL4"/>
      <sheetName val="AUX_-_CENTRO_DE_CUSTO4"/>
      <sheetName val="AUX_-_OPERAÇÃO-EVENTO4"/>
      <sheetName val="Centros_de_Custos3"/>
      <sheetName val="Movimentação_AF_20043"/>
      <sheetName val="Movimentação_AF_20053"/>
      <sheetName val="Movimentação_AF_20063"/>
      <sheetName val="Mov__Aplic__Financeira_31_10_03"/>
      <sheetName val="Mov__Aplic__Financeira_31_12_03"/>
      <sheetName val="Inv_-_Cálc_equiv3"/>
      <sheetName val="SAT_Lim_OK3"/>
      <sheetName val="REALIZÁVEL_A_LONGO_PRAZO3"/>
      <sheetName val="COFINS_PIS_-_liminar_OK3"/>
      <sheetName val="COFINS_OK3"/>
      <sheetName val="CSLL_OK3"/>
      <sheetName val="IPI_Oper_Isentas_OK3"/>
      <sheetName val="INSS_Proc_Adm_OK3"/>
      <sheetName val="CIDE_OK3"/>
      <sheetName val="Prov_Multa_IRPJ_CSLL3"/>
      <sheetName val="IR_Diferido_-_20063"/>
      <sheetName val="PASEP_OK3"/>
      <sheetName val="IRRF_e_Drawback_OK3"/>
      <sheetName val="Teste_de_Rec_Apl_Fin_Dez-033"/>
      <sheetName val="Composição_AF_CIE3"/>
      <sheetName val="Resumo_das_Marcas3"/>
      <sheetName val="Banco_de_Dados3"/>
      <sheetName val="Summary_Information3"/>
      <sheetName val="RDEG_fev_073"/>
      <sheetName val="FEV_REAL3"/>
      <sheetName val="Tabela_Apoio3"/>
      <sheetName val="Novas_Lojas2"/>
      <sheetName val="Base_Graficos2"/>
      <sheetName val="BRADESCO_25052010042"/>
      <sheetName val="Tabela_de_Parâmetros2"/>
      <sheetName val="Final_Stats_2"/>
      <sheetName val="Treasury_Yields2"/>
      <sheetName val="Categorias_e_Subcategorias2"/>
      <sheetName val="CC_e_Plano_de_Contas2"/>
      <sheetName val="Cel_ePap__Mucuri3"/>
      <sheetName val="ECOF1101_XLS3"/>
      <sheetName val="Month_Summary2"/>
      <sheetName val="Month_Overview2"/>
      <sheetName val="Realizado_Ajustes_Financeiro2"/>
      <sheetName val="Comparativo_Resultado2"/>
      <sheetName val="Orcado_T22"/>
      <sheetName val="SUMMARY_2"/>
      <sheetName val="Revenues_MCO-T32"/>
      <sheetName val="Revenues_MCO-T22"/>
      <sheetName val="Revenues_MCO-T12"/>
      <sheetName val="Resultado_$Dolar_(3)2"/>
      <sheetName val="Resultado_$Dolar_(2)2"/>
      <sheetName val="Resultado_$Dolar_(1)2"/>
      <sheetName val="12_20182"/>
      <sheetName val="Lista_DTT_-_Fase_12"/>
      <sheetName val="_Imobilizado(1)2"/>
      <sheetName val="SoD_Chg_in_Preparers2"/>
      <sheetName val="Sheet1_(2)2"/>
      <sheetName val="4_3__Floripa2"/>
      <sheetName val="Auxiliar"/>
      <sheetName val="5121006 - Perdas Det"/>
      <sheetName val="Peso áreas e CPs"/>
      <sheetName val="REALIZADO"/>
      <sheetName val="C__euro)12"/>
      <sheetName val="B__euro12"/>
      <sheetName val="NEWST_PATR12"/>
      <sheetName val="NEWST_PATR_euro12"/>
      <sheetName val="ST_PATR12"/>
      <sheetName val="ST_PATR_euro12"/>
      <sheetName val="Abertura_Circulante12"/>
      <sheetName val="K_12"/>
      <sheetName val="MOD_7_SIN12"/>
      <sheetName val="BMSP_12"/>
      <sheetName val="BCO_CENTRAL12"/>
      <sheetName val="A4_312"/>
      <sheetName val="inc__claim_9711"/>
      <sheetName val="July_Posting12"/>
      <sheetName val="A4_1-BRASFLEX_11"/>
      <sheetName val="Mapa_Imobilizado9"/>
      <sheetName val="HIN-BR_Detail8"/>
      <sheetName val="SUMMARY_(1)8"/>
      <sheetName val="N__PIS_COFINS8"/>
      <sheetName val="Abert_vol_venda_x_receita7"/>
      <sheetName val="Lista_de_valores7"/>
      <sheetName val="Variation_Analysis7"/>
      <sheetName val="Geral_Contratos6"/>
      <sheetName val="suporte_prime7"/>
      <sheetName val="Rec_Status6"/>
      <sheetName val="Base_de_Dados_Imob6"/>
      <sheetName val="N1_2_-_Aging_List6"/>
      <sheetName val="fluxo_de_caixa6"/>
      <sheetName val="Movimentação_AF_20044"/>
      <sheetName val="Movimentação_AF_20054"/>
      <sheetName val="Movimentação_AF_20064"/>
      <sheetName val="Mov__Aplic__Financeira_31_10_04"/>
      <sheetName val="Mov__Aplic__Financeira_31_12_04"/>
      <sheetName val="Inv_-_Cálc_equiv4"/>
      <sheetName val="SAT_Lim_OK4"/>
      <sheetName val="REALIZÁVEL_A_LONGO_PRAZO4"/>
      <sheetName val="COFINS_PIS_-_liminar_OK4"/>
      <sheetName val="COFINS_OK4"/>
      <sheetName val="CSLL_OK4"/>
      <sheetName val="IPI_Oper_Isentas_OK4"/>
      <sheetName val="INSS_Proc_Adm_OK4"/>
      <sheetName val="CIDE_OK4"/>
      <sheetName val="Prov_Multa_IRPJ_CSLL4"/>
      <sheetName val="IR_Diferido_-_20064"/>
      <sheetName val="PASEP_OK4"/>
      <sheetName val="IRRF_e_Drawback_OK4"/>
      <sheetName val="Teste_de_Rec_Apl_Fin_Dez-034"/>
      <sheetName val="Composição_AF_CIE4"/>
      <sheetName val="AUX_-_CONTA_CONTÁBIL5"/>
      <sheetName val="AUX_-_CENTRO_DE_CUSTO5"/>
      <sheetName val="AUX_-_OPERAÇÃO-EVENTO5"/>
      <sheetName val="Centros_de_Custos4"/>
      <sheetName val="Resumo_das_Marcas4"/>
      <sheetName val="Banco_de_Dados4"/>
      <sheetName val="Cel_ePap__Mucuri4"/>
      <sheetName val="BRADESCO_25052010043"/>
      <sheetName val="Tabela_de_Parâmetros3"/>
      <sheetName val="Final_Stats_3"/>
      <sheetName val="Treasury_Yields3"/>
      <sheetName val="Categorias_e_Subcategorias3"/>
      <sheetName val="CC_e_Plano_de_Contas3"/>
      <sheetName val="FEV_REAL4"/>
      <sheetName val="RDEG_fev_074"/>
      <sheetName val="Summary_Information4"/>
      <sheetName val="Tabela_Apoio4"/>
      <sheetName val="Month_Summary3"/>
      <sheetName val="Month_Overview3"/>
      <sheetName val="Realizado_Ajustes_Financeiro3"/>
      <sheetName val="Comparativo_Resultado3"/>
      <sheetName val="Orcado_T23"/>
      <sheetName val="SUMMARY_3"/>
      <sheetName val="Revenues_MCO-T33"/>
      <sheetName val="Revenues_MCO-T23"/>
      <sheetName val="Revenues_MCO-T13"/>
      <sheetName val="Resultado_$Dolar_(3)3"/>
      <sheetName val="Resultado_$Dolar_(2)3"/>
      <sheetName val="Resultado_$Dolar_(1)3"/>
      <sheetName val="ECOF1101_XLS4"/>
      <sheetName val="Sheet1_(2)3"/>
      <sheetName val="12_20183"/>
      <sheetName val="_Imobilizado(1)3"/>
      <sheetName val="SoD_Chg_in_Preparers3"/>
      <sheetName val="Base_Graficos3"/>
      <sheetName val="RPI_Mat_prima9781"/>
      <sheetName val="Balance_Sheet1"/>
      <sheetName val="Novas_Lojas3"/>
      <sheetName val="Cx_Seleção1"/>
      <sheetName val="budget+act_18-191"/>
      <sheetName val="budget_CC_19-201"/>
      <sheetName val="resumo_por_fornec1"/>
      <sheetName val="Ledger_2019-20201"/>
      <sheetName val="classif_despesa1"/>
      <sheetName val="Lista_DTT_-_Fase_13"/>
      <sheetName val="O1_-_Apuração_-_IR-CS1"/>
      <sheetName val="Check_Diferido1"/>
      <sheetName val="DINAMICA_CONTA_RESULTADO1"/>
      <sheetName val="Dinamica_BS1"/>
      <sheetName val="690_098041"/>
      <sheetName val="53501_1"/>
      <sheetName val="690_087541"/>
      <sheetName val="6905101_662011"/>
      <sheetName val="63076_1"/>
      <sheetName val="De_x_para_realizado"/>
      <sheetName val="Bancos_-_Resumen"/>
      <sheetName val="4_3__Floripa3"/>
      <sheetName val="DRE_BR"/>
      <sheetName val="Teste_Seguros_CIE_31-12-2004"/>
      <sheetName val="Teste_Seguros_CIE_31-12-2005"/>
      <sheetName val="Russia_3_companies_by_SKU"/>
      <sheetName val="Base_de_dados_Aging"/>
      <sheetName val="Razão_-_Custo_e_Desp_08_2021"/>
      <sheetName val="Monthy_CF"/>
      <sheetName val="Comparison_vs_Prior_CF"/>
      <sheetName val="Comparison_vs_last_Version"/>
      <sheetName val="Bank_Recon"/>
      <sheetName val="Main_expenses"/>
      <sheetName val="AR_-_Already_Edit"/>
      <sheetName val="Flow_gelatine"/>
      <sheetName val="Gelatine_price"/>
      <sheetName val="Others_-_details_e_QES_payments"/>
      <sheetName val="Freight_-_details"/>
      <sheetName val="Tax_-_details"/>
      <sheetName val="Labor_cost_computation"/>
      <sheetName val="Others_-_MKT"/>
      <sheetName val="Projeção_do_IR"/>
      <sheetName val="Importação_QV"/>
      <sheetName val="PC_ANAL_CAIXA_MENSAL"/>
      <sheetName val="5121006_-_Perdas_Det"/>
      <sheetName val="Participações_CODEPAR_2018"/>
      <sheetName val="Participações_CODEPAR_2017"/>
      <sheetName val="Participações_CODEPAR_2016"/>
      <sheetName val="Participações_CODEPAR_2015"/>
      <sheetName val="1__Captable_IAS"/>
      <sheetName val="2__Captable_Helibrás"/>
      <sheetName val="3__Captable_Datora"/>
      <sheetName val="4__Captable_Biotech"/>
      <sheetName val="5__Captable_CBL"/>
      <sheetName val="C__euro)13"/>
      <sheetName val="B__euro13"/>
      <sheetName val="NEWST_PATR13"/>
      <sheetName val="NEWST_PATR_euro13"/>
      <sheetName val="ST_PATR13"/>
      <sheetName val="ST_PATR_euro13"/>
      <sheetName val="Abertura_Circulante13"/>
      <sheetName val="K_13"/>
      <sheetName val="MOD_7_SIN13"/>
      <sheetName val="BMSP_13"/>
      <sheetName val="BCO_CENTRAL13"/>
      <sheetName val="A4_313"/>
      <sheetName val="inc__claim_9712"/>
      <sheetName val="July_Posting13"/>
      <sheetName val="A4_1-BRASFLEX_12"/>
      <sheetName val="Mapa_Imobilizado10"/>
      <sheetName val="HIN-BR_Detail9"/>
      <sheetName val="SUMMARY_(1)9"/>
      <sheetName val="N__PIS_COFINS9"/>
      <sheetName val="Abert_vol_venda_x_receita8"/>
      <sheetName val="Lista_de_valores8"/>
      <sheetName val="Variation_Analysis8"/>
      <sheetName val="Geral_Contratos7"/>
      <sheetName val="suporte_prime8"/>
      <sheetName val="Rec_Status7"/>
      <sheetName val="Base_de_Dados_Imob7"/>
      <sheetName val="N1_2_-_Aging_List7"/>
      <sheetName val="fluxo_de_caixa7"/>
      <sheetName val="Movimentação_AF_20045"/>
      <sheetName val="Movimentação_AF_20055"/>
      <sheetName val="Movimentação_AF_20065"/>
      <sheetName val="Mov__Aplic__Financeira_31_10_06"/>
      <sheetName val="Mov__Aplic__Financeira_31_12_06"/>
      <sheetName val="Inv_-_Cálc_equiv5"/>
      <sheetName val="SAT_Lim_OK5"/>
      <sheetName val="REALIZÁVEL_A_LONGO_PRAZO5"/>
      <sheetName val="COFINS_PIS_-_liminar_OK5"/>
      <sheetName val="COFINS_OK5"/>
      <sheetName val="CSLL_OK5"/>
      <sheetName val="IPI_Oper_Isentas_OK5"/>
      <sheetName val="INSS_Proc_Adm_OK5"/>
      <sheetName val="CIDE_OK5"/>
      <sheetName val="Prov_Multa_IRPJ_CSLL5"/>
      <sheetName val="IR_Diferido_-_20065"/>
      <sheetName val="PASEP_OK5"/>
      <sheetName val="IRRF_e_Drawback_OK5"/>
      <sheetName val="Teste_de_Rec_Apl_Fin_Dez-035"/>
      <sheetName val="Composição_AF_CIE5"/>
      <sheetName val="AUX_-_CONTA_CONTÁBIL6"/>
      <sheetName val="AUX_-_CENTRO_DE_CUSTO6"/>
      <sheetName val="AUX_-_OPERAÇÃO-EVENTO6"/>
      <sheetName val="Centros_de_Custos5"/>
      <sheetName val="Resumo_das_Marcas5"/>
      <sheetName val="Banco_de_Dados5"/>
      <sheetName val="Cel_ePap__Mucuri5"/>
      <sheetName val="BRADESCO_25052010044"/>
      <sheetName val="Tabela_de_Parâmetros4"/>
      <sheetName val="Final_Stats_4"/>
      <sheetName val="Treasury_Yields4"/>
      <sheetName val="Categorias_e_Subcategorias4"/>
      <sheetName val="CC_e_Plano_de_Contas4"/>
      <sheetName val="FEV_REAL5"/>
      <sheetName val="RDEG_fev_075"/>
      <sheetName val="Summary_Information5"/>
      <sheetName val="Tabela_Apoio5"/>
      <sheetName val="Month_Summary4"/>
      <sheetName val="Month_Overview4"/>
      <sheetName val="Realizado_Ajustes_Financeiro4"/>
      <sheetName val="Comparativo_Resultado4"/>
      <sheetName val="Orcado_T24"/>
      <sheetName val="SUMMARY_4"/>
      <sheetName val="Revenues_MCO-T34"/>
      <sheetName val="Revenues_MCO-T24"/>
      <sheetName val="Revenues_MCO-T14"/>
      <sheetName val="Resultado_$Dolar_(3)4"/>
      <sheetName val="Resultado_$Dolar_(2)4"/>
      <sheetName val="Resultado_$Dolar_(1)4"/>
      <sheetName val="ECOF1101_XLS5"/>
      <sheetName val="Sheet1_(2)4"/>
      <sheetName val="12_20184"/>
      <sheetName val="_Imobilizado(1)4"/>
      <sheetName val="SoD_Chg_in_Preparers4"/>
      <sheetName val="Base_Graficos4"/>
      <sheetName val="RPI_Mat_prima9782"/>
      <sheetName val="Balance_Sheet2"/>
      <sheetName val="Novas_Lojas4"/>
      <sheetName val="Cx_Seleção2"/>
      <sheetName val="budget+act_18-192"/>
      <sheetName val="budget_CC_19-202"/>
      <sheetName val="resumo_por_fornec2"/>
      <sheetName val="Ledger_2019-20202"/>
      <sheetName val="classif_despesa2"/>
      <sheetName val="Lista_DTT_-_Fase_14"/>
      <sheetName val="O1_-_Apuração_-_IR-CS2"/>
      <sheetName val="Check_Diferido2"/>
      <sheetName val="DINAMICA_CONTA_RESULTADO2"/>
      <sheetName val="Dinamica_BS2"/>
      <sheetName val="690_098042"/>
      <sheetName val="53501_2"/>
      <sheetName val="690_087542"/>
      <sheetName val="6905101_662012"/>
      <sheetName val="63076_2"/>
      <sheetName val="De_x_para_realizado1"/>
      <sheetName val="Bancos_-_Resumen1"/>
      <sheetName val="4_3__Floripa4"/>
      <sheetName val="DRE_BR1"/>
      <sheetName val="Teste_Seguros_CIE_31-12-20041"/>
      <sheetName val="Teste_Seguros_CIE_31-12-20051"/>
      <sheetName val="Russia_3_companies_by_SKU1"/>
      <sheetName val="Base_de_dados_Aging1"/>
      <sheetName val="Razão_-_Custo_e_Desp_08_20211"/>
      <sheetName val="Monthy_CF1"/>
      <sheetName val="Comparison_vs_Prior_CF1"/>
      <sheetName val="Comparison_vs_last_Version1"/>
      <sheetName val="Bank_Recon1"/>
      <sheetName val="Main_expenses1"/>
      <sheetName val="AR_-_Already_Edit1"/>
      <sheetName val="Flow_gelatine1"/>
      <sheetName val="Gelatine_price1"/>
      <sheetName val="Others_-_details_e_QES_payment1"/>
      <sheetName val="Freight_-_details1"/>
      <sheetName val="Tax_-_details1"/>
      <sheetName val="Labor_cost_computation1"/>
      <sheetName val="Others_-_MKT1"/>
      <sheetName val="Projeção_do_IR1"/>
      <sheetName val="Importação_QV1"/>
      <sheetName val="PC_ANAL_CAIXA_MENSAL1"/>
      <sheetName val="5121006_-_Perdas_Det1"/>
      <sheetName val="Participações_CODEPAR_20181"/>
      <sheetName val="Participações_CODEPAR_20171"/>
      <sheetName val="Participações_CODEPAR_20161"/>
      <sheetName val="Participações_CODEPAR_20151"/>
      <sheetName val="1__Captable_IAS1"/>
      <sheetName val="2__Captable_Helibrás1"/>
      <sheetName val="3__Captable_Datora1"/>
      <sheetName val="4__Captable_Biotech1"/>
      <sheetName val="5__Captable_CBL1"/>
      <sheetName val="K7"/>
      <sheetName val="RESUMEN"/>
      <sheetName val="detail (2)"/>
      <sheetName val="Ativo"/>
      <sheetName val="BP"/>
      <sheetName val="BASE DE DADOS."/>
      <sheetName val="Sheet2"/>
      <sheetName val="PS"/>
      <sheetName val="Pov"/>
      <sheetName val="Data"/>
      <sheetName val="Cogen"/>
      <sheetName val="Customize Your Invoice"/>
      <sheetName val="RF-G7"/>
      <sheetName val="I CF"/>
      <sheetName val="Peso_áreas_e_CPs"/>
      <sheetName val="DRE"/>
      <sheetName val="Model"/>
      <sheetName val="ICATU"/>
      <sheetName val="Validacao_Dados"/>
      <sheetName val="REAC1"/>
      <sheetName val="OTHER TABLES"/>
      <sheetName val="Graficos Prod. Açuc. e Etanol"/>
      <sheetName val="DIPRVS12"/>
      <sheetName val="Especif"/>
      <sheetName val="LANCAPC"/>
      <sheetName val="Taxas"/>
      <sheetName val="CALMAR 11"/>
      <sheetName val="Movimentação"/>
      <sheetName val="Dept#"/>
      <sheetName val="Notes"/>
      <sheetName val="macro_data"/>
      <sheetName val="Time"/>
      <sheetName val="ALFMULT"/>
      <sheetName val="Assumptions"/>
      <sheetName val="dropdown"/>
      <sheetName val="Liste"/>
      <sheetName val="CEEMES"/>
      <sheetName val="pl atual"/>
      <sheetName val="Relatórios-REF"/>
      <sheetName val="#REF"/>
      <sheetName val="C__euro)14"/>
      <sheetName val="B__euro14"/>
      <sheetName val="NEWST_PATR14"/>
      <sheetName val="NEWST_PATR_euro14"/>
      <sheetName val="ST_PATR14"/>
      <sheetName val="ST_PATR_euro14"/>
      <sheetName val="Abertura_Circulante14"/>
      <sheetName val="K_14"/>
      <sheetName val="BMSP_14"/>
      <sheetName val="BCO_CENTRAL14"/>
      <sheetName val="MOD_7_SIN14"/>
      <sheetName val="A4_314"/>
      <sheetName val="July_Posting14"/>
      <sheetName val="A4_1-BRASFLEX_13"/>
      <sheetName val="inc__claim_9713"/>
      <sheetName val="Mapa_Imobilizado11"/>
      <sheetName val="HIN-BR_Detail10"/>
      <sheetName val="SUMMARY_(1)10"/>
      <sheetName val="N__PIS_COFINS10"/>
      <sheetName val="Abert_vol_venda_x_receita9"/>
      <sheetName val="Lista_de_valores9"/>
      <sheetName val="Variation_Analysis9"/>
      <sheetName val="Geral_Contratos8"/>
      <sheetName val="suporte_prime9"/>
      <sheetName val="Rec_Status8"/>
      <sheetName val="Base_de_Dados_Imob8"/>
      <sheetName val="fluxo_de_caixa8"/>
      <sheetName val="N1_2_-_Aging_List8"/>
      <sheetName val="AUX_-_CONTA_CONTÁBIL7"/>
      <sheetName val="AUX_-_CENTRO_DE_CUSTO7"/>
      <sheetName val="AUX_-_OPERAÇÃO-EVENTO7"/>
      <sheetName val="Movimentação_AF_20046"/>
      <sheetName val="Movimentação_AF_20056"/>
      <sheetName val="Movimentação_AF_20066"/>
      <sheetName val="Mov__Aplic__Financeira_31_10_07"/>
      <sheetName val="Mov__Aplic__Financeira_31_12_07"/>
      <sheetName val="Inv_-_Cálc_equiv6"/>
      <sheetName val="SAT_Lim_OK6"/>
      <sheetName val="REALIZÁVEL_A_LONGO_PRAZO6"/>
      <sheetName val="COFINS_PIS_-_liminar_OK6"/>
      <sheetName val="COFINS_OK6"/>
      <sheetName val="CSLL_OK6"/>
      <sheetName val="IPI_Oper_Isentas_OK6"/>
      <sheetName val="INSS_Proc_Adm_OK6"/>
      <sheetName val="CIDE_OK6"/>
      <sheetName val="Prov_Multa_IRPJ_CSLL6"/>
      <sheetName val="IR_Diferido_-_20066"/>
      <sheetName val="PASEP_OK6"/>
      <sheetName val="IRRF_e_Drawback_OK6"/>
      <sheetName val="Teste_de_Rec_Apl_Fin_Dez-036"/>
      <sheetName val="Composição_AF_CIE6"/>
      <sheetName val="Resumo_das_Marcas6"/>
      <sheetName val="Centros_de_Custos6"/>
      <sheetName val="Banco_de_Dados6"/>
      <sheetName val="Cel_ePap__Mucuri6"/>
      <sheetName val="FEV_REAL6"/>
      <sheetName val="RDEG_fev_076"/>
      <sheetName val="Summary_Information6"/>
      <sheetName val="BRADESCO_25052010045"/>
      <sheetName val="Tabela_de_Parâmetros5"/>
      <sheetName val="Final_Stats_5"/>
      <sheetName val="Treasury_Yields5"/>
      <sheetName val="Categorias_e_Subcategorias5"/>
      <sheetName val="CC_e_Plano_de_Contas5"/>
      <sheetName val="Month_Summary5"/>
      <sheetName val="Month_Overview5"/>
      <sheetName val="Realizado_Ajustes_Financeiro5"/>
      <sheetName val="Comparativo_Resultado5"/>
      <sheetName val="Orcado_T25"/>
      <sheetName val="SUMMARY_5"/>
      <sheetName val="Revenues_MCO-T35"/>
      <sheetName val="Revenues_MCO-T25"/>
      <sheetName val="Revenues_MCO-T15"/>
      <sheetName val="Resultado_$Dolar_(3)5"/>
      <sheetName val="Resultado_$Dolar_(2)5"/>
      <sheetName val="Resultado_$Dolar_(1)5"/>
      <sheetName val="Tabela_Apoio6"/>
      <sheetName val="ECOF1101_XLS6"/>
      <sheetName val="Base_Graficos5"/>
      <sheetName val="_Imobilizado(1)5"/>
      <sheetName val="SoD_Chg_in_Preparers5"/>
      <sheetName val="12_20185"/>
      <sheetName val="Sheet1_(2)5"/>
      <sheetName val="Novas_Lojas5"/>
      <sheetName val="budget+act_18-193"/>
      <sheetName val="budget_CC_19-203"/>
      <sheetName val="resumo_por_fornec3"/>
      <sheetName val="Ledger_2019-20203"/>
      <sheetName val="classif_despesa3"/>
      <sheetName val="Balance_Sheet3"/>
      <sheetName val="RPI_Mat_prima9783"/>
      <sheetName val="Lista_DTT_-_Fase_15"/>
      <sheetName val="Cx_Seleção3"/>
      <sheetName val="De_x_para_realizado2"/>
      <sheetName val="O1_-_Apuração_-_IR-CS3"/>
      <sheetName val="Check_Diferido3"/>
      <sheetName val="DINAMICA_CONTA_RESULTADO3"/>
      <sheetName val="Dinamica_BS3"/>
      <sheetName val="690_098043"/>
      <sheetName val="53501_3"/>
      <sheetName val="690_087543"/>
      <sheetName val="6905101_662013"/>
      <sheetName val="63076_3"/>
      <sheetName val="4_3__Floripa5"/>
      <sheetName val="Teste_Seguros_CIE_31-12-20042"/>
      <sheetName val="Teste_Seguros_CIE_31-12-20052"/>
      <sheetName val="Base_de_dados_Aging2"/>
      <sheetName val="Russia_3_companies_by_SKU2"/>
      <sheetName val="Bancos_-_Resumen2"/>
      <sheetName val="DRE_BR2"/>
      <sheetName val="Monthy_CF2"/>
      <sheetName val="Comparison_vs_Prior_CF2"/>
      <sheetName val="Comparison_vs_last_Version2"/>
      <sheetName val="Bank_Recon2"/>
      <sheetName val="Main_expenses2"/>
      <sheetName val="AR_-_Already_Edit2"/>
      <sheetName val="Flow_gelatine2"/>
      <sheetName val="Gelatine_price2"/>
      <sheetName val="Others_-_details_e_QES_payment2"/>
      <sheetName val="Freight_-_details2"/>
      <sheetName val="Tax_-_details2"/>
      <sheetName val="Labor_cost_computation2"/>
      <sheetName val="Others_-_MKT2"/>
      <sheetName val="Projeção_do_IR2"/>
      <sheetName val="Importação_QV2"/>
      <sheetName val="Razão_-_Custo_e_Desp_08_20212"/>
      <sheetName val="PC_ANAL_CAIXA_MENSAL2"/>
      <sheetName val="5121006_-_Perdas_Det2"/>
      <sheetName val="Participações_CODEPAR_20182"/>
      <sheetName val="Participações_CODEPAR_20172"/>
      <sheetName val="Participações_CODEPAR_20162"/>
      <sheetName val="Participações_CODEPAR_20152"/>
      <sheetName val="1__Captable_IAS2"/>
      <sheetName val="2__Captable_Helibrás2"/>
      <sheetName val="3__Captable_Datora2"/>
      <sheetName val="4__Captable_Biotech2"/>
      <sheetName val="5__Captable_CBL2"/>
      <sheetName val="Peso_áreas_e_CPs2"/>
      <sheetName val="detail_(2)"/>
      <sheetName val="BASE_DE_DADOS_"/>
      <sheetName val="Customize_Your_Invoice"/>
      <sheetName val="enero "/>
      <sheetName val="fluxo_caixa"/>
      <sheetName val="SCH12"/>
      <sheetName val="SCH22"/>
      <sheetName val="WP 30"/>
      <sheetName val="F1.2"/>
      <sheetName val="Folha - Orçamento"/>
      <sheetName val="Alternativ"/>
      <sheetName val="Saldos"/>
      <sheetName val="Netearna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refreshError="1"/>
      <sheetData sheetId="199" refreshError="1"/>
      <sheetData sheetId="200" refreshError="1"/>
      <sheetData sheetId="201" refreshError="1"/>
      <sheetData sheetId="202" refreshError="1"/>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refreshError="1"/>
      <sheetData sheetId="345" refreshError="1"/>
      <sheetData sheetId="346" refreshError="1"/>
      <sheetData sheetId="347" refreshError="1"/>
      <sheetData sheetId="348"/>
      <sheetData sheetId="349"/>
      <sheetData sheetId="350"/>
      <sheetData sheetId="351"/>
      <sheetData sheetId="352"/>
      <sheetData sheetId="353"/>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sheetData sheetId="377"/>
      <sheetData sheetId="378" refreshError="1"/>
      <sheetData sheetId="379" refreshError="1"/>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refreshError="1"/>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refreshError="1"/>
      <sheetData sheetId="420" refreshError="1"/>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refreshError="1"/>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refreshError="1"/>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refreshError="1"/>
      <sheetData sheetId="676" refreshError="1"/>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refreshError="1"/>
      <sheetData sheetId="851" refreshError="1"/>
      <sheetData sheetId="852" refreshError="1"/>
      <sheetData sheetId="853" refreshError="1"/>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row r="23">
          <cell r="F23">
            <v>8451.2999999999993</v>
          </cell>
          <cell r="H23">
            <v>5924.66</v>
          </cell>
        </row>
        <row r="36">
          <cell r="F36">
            <v>17019.12</v>
          </cell>
        </row>
        <row r="49">
          <cell r="J49">
            <v>17179.21</v>
          </cell>
          <cell r="P49">
            <v>4287.18</v>
          </cell>
          <cell r="Q49" t="str">
            <v>!</v>
          </cell>
          <cell r="S49">
            <v>576.12</v>
          </cell>
          <cell r="T49" t="str">
            <v>!</v>
          </cell>
        </row>
        <row r="86">
          <cell r="C86">
            <v>-377195.52000000002</v>
          </cell>
        </row>
      </sheetData>
      <sheetData sheetId="4">
        <row r="23">
          <cell r="F23">
            <v>8451.2999999999993</v>
          </cell>
          <cell r="G23" t="str">
            <v>!</v>
          </cell>
          <cell r="H23">
            <v>5924.66</v>
          </cell>
          <cell r="I23" t="str">
            <v>!</v>
          </cell>
        </row>
        <row r="36">
          <cell r="F36">
            <v>17019.12</v>
          </cell>
          <cell r="G36" t="str">
            <v>!</v>
          </cell>
        </row>
        <row r="49">
          <cell r="C49">
            <v>659.01</v>
          </cell>
          <cell r="K49" t="str">
            <v>!</v>
          </cell>
        </row>
        <row r="62">
          <cell r="G62" t="str">
            <v>!</v>
          </cell>
        </row>
      </sheetData>
      <sheetData sheetId="5">
        <row r="2">
          <cell r="A2">
            <v>-377195.52000000002</v>
          </cell>
          <cell r="B2">
            <v>-377195.52000000002</v>
          </cell>
          <cell r="D2" t="str">
            <v>Resultado Financeiro Líquido Leadsheet</v>
          </cell>
          <cell r="E2" t="str">
            <v>!</v>
          </cell>
        </row>
        <row r="3">
          <cell r="A3">
            <v>659.01</v>
          </cell>
          <cell r="B3">
            <v>659.01</v>
          </cell>
          <cell r="D3" t="str">
            <v>Impostos a Compensar Leadsheet</v>
          </cell>
          <cell r="E3" t="str">
            <v>!</v>
          </cell>
        </row>
        <row r="5">
          <cell r="A5">
            <v>5924.66</v>
          </cell>
          <cell r="B5">
            <v>5924.66</v>
          </cell>
          <cell r="D5" t="str">
            <v>Impostos a Compensar Leadsheet</v>
          </cell>
          <cell r="E5" t="str">
            <v>!</v>
          </cell>
        </row>
        <row r="6">
          <cell r="A6">
            <v>8451.2999999999993</v>
          </cell>
          <cell r="B6">
            <v>8451.2999999999993</v>
          </cell>
          <cell r="D6" t="str">
            <v>Impostos a Compensar Leadsheet</v>
          </cell>
          <cell r="E6" t="str">
            <v>!</v>
          </cell>
        </row>
        <row r="7">
          <cell r="A7">
            <v>17019.12</v>
          </cell>
          <cell r="B7">
            <v>17019.12</v>
          </cell>
          <cell r="D7" t="str">
            <v>Impostos a Compensar Leadsheet</v>
          </cell>
          <cell r="E7" t="str">
            <v>!</v>
          </cell>
        </row>
        <row r="10">
          <cell r="A10">
            <v>17019.12</v>
          </cell>
          <cell r="B10">
            <v>17019.12</v>
          </cell>
          <cell r="D10" t="str">
            <v>Impostos a Compensar Leadsheet</v>
          </cell>
          <cell r="E10" t="str">
            <v>!</v>
          </cell>
        </row>
        <row r="12">
          <cell r="A12">
            <v>8451.2999999999993</v>
          </cell>
          <cell r="B12">
            <v>8451.2999999999993</v>
          </cell>
          <cell r="D12" t="str">
            <v>Impostos a Compensar Leadsheet</v>
          </cell>
          <cell r="E12" t="str">
            <v>!</v>
          </cell>
        </row>
        <row r="13">
          <cell r="A13">
            <v>5924.66</v>
          </cell>
          <cell r="B13">
            <v>5924.66</v>
          </cell>
          <cell r="D13" t="str">
            <v>Impostos a Compensar Leadsheet</v>
          </cell>
          <cell r="E13" t="str">
            <v>!</v>
          </cell>
        </row>
        <row r="14">
          <cell r="A14">
            <v>17179.21</v>
          </cell>
          <cell r="B14">
            <v>17179.21</v>
          </cell>
          <cell r="D14" t="str">
            <v>Impostos a Compensar Leadsheet</v>
          </cell>
          <cell r="E14" t="str">
            <v>!</v>
          </cell>
        </row>
        <row r="15">
          <cell r="A15">
            <v>576.12</v>
          </cell>
          <cell r="B15">
            <v>576.12</v>
          </cell>
          <cell r="D15" t="str">
            <v>Impostos a Compensar Leadsheet</v>
          </cell>
          <cell r="E15" t="str">
            <v>!</v>
          </cell>
        </row>
        <row r="16">
          <cell r="A16">
            <v>4287.18</v>
          </cell>
          <cell r="B16">
            <v>4287.18</v>
          </cell>
          <cell r="D16" t="str">
            <v>Impostos a Compensar Leadsheet</v>
          </cell>
          <cell r="E16" t="str">
            <v>!</v>
          </cell>
        </row>
      </sheetData>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 - Cálc equiv"/>
      <sheetName val="Movimentação"/>
      <sheetName val="Tickmarks"/>
      <sheetName val="Mov. Aplic. Financeira 31.10.05"/>
      <sheetName val="Mov. Aplic. Financeira 31.12.05"/>
      <sheetName val="XREF"/>
      <sheetName val="DEPREC"/>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ircularizações"/>
      <sheetName val="Conciliação 30_09"/>
      <sheetName val=" BBV 30_09"/>
      <sheetName val="FIF"/>
      <sheetName val="Boston 30_09"/>
      <sheetName val="Boston 30_06"/>
      <sheetName val="BankAmerica 30_06"/>
      <sheetName val="Wachovia 30_06"/>
      <sheetName val="XREF"/>
      <sheetName val="Tickmarks"/>
      <sheetName val="Sheet1"/>
      <sheetName val="Mov.IRDif.PL (dez.03)"/>
    </sheetNames>
    <sheetDataSet>
      <sheetData sheetId="0"/>
      <sheetData sheetId="1"/>
      <sheetData sheetId="2"/>
      <sheetData sheetId="3"/>
      <sheetData sheetId="4" refreshError="1"/>
      <sheetData sheetId="5"/>
      <sheetData sheetId="6" refreshError="1"/>
      <sheetData sheetId="7"/>
      <sheetData sheetId="8" refreshError="1"/>
      <sheetData sheetId="9" refreshError="1"/>
      <sheetData sheetId="10"/>
      <sheetData sheetId="1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S"/>
      <sheetName val="SAT Lim OK"/>
      <sheetName val="COFINS PIS - liminar OK"/>
      <sheetName val="COFINS OK"/>
      <sheetName val="CSLL OK"/>
      <sheetName val="IPI Oper Isentas OK"/>
      <sheetName val="IRRF e Drawback OK"/>
      <sheetName val="INSS Proc Adm OK"/>
      <sheetName val="PASEP OK"/>
      <sheetName val="CIDE OK"/>
      <sheetName val="CIDE I "/>
      <sheetName val="Prov Multa IRPJ_CSLL"/>
      <sheetName val="Import Cabine de Pintura OK"/>
      <sheetName val="IRPJ"/>
      <sheetName val="Selic Mensal 2005"/>
    </sheetNames>
    <sheetDataSet>
      <sheetData sheetId="0"/>
      <sheetData sheetId="1">
        <row r="105">
          <cell r="S105" t="str">
            <v>!</v>
          </cell>
        </row>
      </sheetData>
      <sheetData sheetId="2">
        <row r="92">
          <cell r="V92" t="str">
            <v>!</v>
          </cell>
          <cell r="AA92" t="str">
            <v>!</v>
          </cell>
        </row>
        <row r="94">
          <cell r="D94" t="str">
            <v>!</v>
          </cell>
        </row>
      </sheetData>
      <sheetData sheetId="3">
        <row r="27">
          <cell r="L27" t="str">
            <v>!</v>
          </cell>
        </row>
        <row r="29">
          <cell r="L29" t="str">
            <v>!</v>
          </cell>
        </row>
      </sheetData>
      <sheetData sheetId="4">
        <row r="17">
          <cell r="AG17">
            <v>-1057291.1515679974</v>
          </cell>
          <cell r="AH17" t="str">
            <v>!</v>
          </cell>
        </row>
      </sheetData>
      <sheetData sheetId="5">
        <row r="31">
          <cell r="AH31" t="str">
            <v>!</v>
          </cell>
        </row>
      </sheetData>
      <sheetData sheetId="6">
        <row r="47">
          <cell r="E47">
            <v>3472180.55</v>
          </cell>
        </row>
      </sheetData>
      <sheetData sheetId="7">
        <row r="38">
          <cell r="AB38" t="str">
            <v>!</v>
          </cell>
        </row>
        <row r="42">
          <cell r="T42" t="str">
            <v>!</v>
          </cell>
        </row>
      </sheetData>
      <sheetData sheetId="8">
        <row r="43">
          <cell r="Q43">
            <v>7475187.419999999</v>
          </cell>
        </row>
      </sheetData>
      <sheetData sheetId="9">
        <row r="22">
          <cell r="R22">
            <v>3898963.84</v>
          </cell>
        </row>
        <row r="28">
          <cell r="T28">
            <v>-52987.45696800109</v>
          </cell>
          <cell r="U28" t="str">
            <v>!</v>
          </cell>
        </row>
      </sheetData>
      <sheetData sheetId="10"/>
      <sheetData sheetId="11">
        <row r="23">
          <cell r="P23">
            <v>2884679.22</v>
          </cell>
          <cell r="Q23" t="str">
            <v>!</v>
          </cell>
        </row>
      </sheetData>
      <sheetData sheetId="12"/>
      <sheetData sheetId="13"/>
      <sheetData sheetId="1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2340"/>
      <sheetName val="ATIVO E PASSIVO"/>
      <sheetName val="RESULTADO"/>
      <sheetName val="DISPONÍVEL"/>
      <sheetName val="CONTAS A RECEBER"/>
      <sheetName val="Títulos"/>
      <sheetName val="ESTOQUES"/>
      <sheetName val="River One"/>
      <sheetName val="REALIZÁVEL A LONGO PRAZO"/>
      <sheetName val="IMOBILIZADO"/>
      <sheetName val="DEPRECIAÇÃO"/>
      <sheetName val="HSBC"/>
      <sheetName val="CITIBANK"/>
      <sheetName val="Fornecedores"/>
      <sheetName val="EXIGÍVEL A LONGO PRAZO"/>
      <sheetName val="Parceiros PW&amp;C"/>
      <sheetName val="XREF"/>
      <sheetName val="Tickmarks"/>
      <sheetName val="Parâmetro"/>
      <sheetName val="SAT Lim OK"/>
      <sheetName val="COFINS PIS - liminar OK"/>
      <sheetName val="COFINS OK"/>
      <sheetName val="CSLL OK"/>
      <sheetName val="IPI Oper Isentas OK"/>
      <sheetName val="INSS Proc Adm OK"/>
      <sheetName val="CIDE OK"/>
      <sheetName val="Prov Multa IRPJ_CSLL"/>
      <sheetName val="PASEP OK"/>
      <sheetName val="IRRF e Drawback OK"/>
      <sheetName val="RETROPESCTIVA"/>
      <sheetName val="BP"/>
      <sheetName val="DRE"/>
      <sheetName val="DMPL"/>
      <sheetName val="DRA"/>
      <sheetName val="DFC"/>
      <sheetName val="DVA"/>
      <sheetName val="NEs (port)"/>
      <sheetName val="NEs (ingles)"/>
      <sheetName val="Tradução livre"/>
      <sheetName val="NE33 e NE30"/>
    </sheetNames>
    <sheetDataSet>
      <sheetData sheetId="0" refreshError="1"/>
      <sheetData sheetId="1"/>
      <sheetData sheetId="2"/>
      <sheetData sheetId="3"/>
      <sheetData sheetId="4" refreshError="1"/>
      <sheetData sheetId="5"/>
      <sheetData sheetId="6" refreshError="1"/>
      <sheetData sheetId="7"/>
      <sheetData sheetId="8" refreshError="1"/>
      <sheetData sheetId="9"/>
      <sheetData sheetId="10" refreshError="1"/>
      <sheetData sheetId="1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ummary"/>
      <sheetName val="Mapa Contingencias USGAAP"/>
      <sheetName val="Movimentação Resumo"/>
      <sheetName val="Composição"/>
      <sheetName val="Movimentação"/>
      <sheetName val="Resumo das Div."/>
      <sheetName val="Trabalhistas"/>
      <sheetName val="CIDE "/>
      <sheetName val="CIDE juros compensatórios"/>
      <sheetName val="IRPJ_DEBIASI"/>
      <sheetName val="PASEP s variações cambiais ok"/>
      <sheetName val="IPI isentas ok"/>
      <sheetName val=" DRAWBACK ato conc"/>
      <sheetName val="EC 33 TESE ok"/>
      <sheetName val="IR Fonte AIIM ok"/>
      <sheetName val="dep judiciais ok"/>
      <sheetName val="INSS Liminar ok"/>
      <sheetName val="retenção de 11% INSS ok"/>
      <sheetName val="dep recursais - SAT ok"/>
      <sheetName val="cabine de pintura dep jud ok "/>
      <sheetName val="cabine de pintura AIIM ok"/>
      <sheetName val="drawback simuladores dep jud ok"/>
      <sheetName val="drawback simuladores AIIM ok"/>
      <sheetName val="SAT ok"/>
      <sheetName val="FUNDAF ok"/>
      <sheetName val="INSS multa Lombardi ok"/>
      <sheetName val="mútuo EFL AIIM ok"/>
      <sheetName val="NFLD 35460115-6 INSS ok"/>
      <sheetName val="AI 35657420-2 INSS ok"/>
      <sheetName val="PIS COFINS ok"/>
      <sheetName val="Tickmarks"/>
      <sheetName val="PASEP s variações cambiais"/>
      <sheetName val="IPI isentas"/>
      <sheetName val="EC 33 TESE"/>
      <sheetName val="IR Fonte AIIM"/>
      <sheetName val="dep judiciais"/>
      <sheetName val="INSS Liminar"/>
      <sheetName val="retenção de 11% INSS"/>
      <sheetName val="dep recursais - SAT"/>
      <sheetName val="cabine de pintura dep judicial"/>
      <sheetName val="cabine de pintura AIIM"/>
      <sheetName val="drawback simuladores dep jud"/>
      <sheetName val="drawback simuladores AIIM"/>
      <sheetName val="SAT"/>
      <sheetName val="FUNDAF"/>
      <sheetName val="INSS multa Lombardi"/>
      <sheetName val="mútuo EFL AIIM"/>
      <sheetName val="NFLD 35460115-6 INSS"/>
      <sheetName val="AI 35657420-2 INSS"/>
      <sheetName val="PIS COFINS"/>
      <sheetName val="XREF"/>
      <sheetName val="REALIZÁVEL A LONGO PRAZO"/>
      <sheetName val="Maestro"/>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Depósito Judicial 06"/>
      <sheetName val="Depósito Judicial 05"/>
      <sheetName val="Depósito Judicial 04"/>
      <sheetName val="IR Diferido - 2006"/>
      <sheetName val="IR Diferido - 2005"/>
      <sheetName val="IR Diferido - 2004"/>
      <sheetName val="Tickmarks"/>
      <sheetName val="XREF"/>
      <sheetName val="Composição"/>
      <sheetName val="HYP"/>
      <sheetName val="PIVOT_All"/>
      <sheetName val="Correção"/>
      <sheetName val="Cover1"/>
      <sheetName val="Auxi"/>
      <sheetName val="PS-Consolidation"/>
      <sheetName val="ELIM_FINANCEIRA"/>
      <sheetName val="DFLSUBS"/>
      <sheetName val="Consolidado US$"/>
      <sheetName val="PC"/>
      <sheetName val="INFO"/>
      <sheetName val="Base de dados"/>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S Receita 31.12.2003"/>
      <sheetName val="Teste de Rec Apl Fin Dez-03"/>
    </sheetNames>
    <sheetDataSet>
      <sheetData sheetId="0" refreshError="1"/>
      <sheetData sheetId="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fra 071204"/>
      <sheetName val="Safra 100106"/>
      <sheetName val="Itaú 060206"/>
      <sheetName val="Composição AF CIE"/>
      <sheetName val="Itaú0602"/>
      <sheetName val="1001Safra - Cirque"/>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ara Ref. - Testes de Custo"/>
      <sheetName val="Para Ref. - Seleção"/>
      <sheetName val="Log File"/>
      <sheetName val="Itens Selecionados Custos"/>
      <sheetName val="XREF"/>
      <sheetName val="Tickmarks"/>
      <sheetName val="Para Ref. - Seleção Show"/>
      <sheetName val="Log File - Show"/>
      <sheetName val="Itens Selecionados Show"/>
      <sheetName val="Composição AF CIE"/>
      <sheetName val="Est"/>
      <sheetName val="GSI_1998"/>
      <sheetName val="Categorias e Subcategorias"/>
      <sheetName val="CC e Plano de Contas"/>
      <sheetName val="CAPEX"/>
      <sheetName val="#REF"/>
      <sheetName val="PTPL95"/>
      <sheetName val="E2.1.1-Fat 06.2006"/>
      <sheetName val="A4.1-BRASFLEX "/>
      <sheetName val="Depositos judiciais"/>
      <sheetName val="Maestro"/>
      <sheetName val="42"/>
      <sheetName val="73"/>
      <sheetName val="MOD 7 SIN"/>
      <sheetName val="GERREAL"/>
      <sheetName val="Macro_2003"/>
      <sheetName val="Worksheet in 8210 CUSTO Cie Bra"/>
      <sheetName val="CuHDG"/>
      <sheetName val="BP"/>
      <sheetName val="DRE"/>
      <sheetName val="DMPL"/>
      <sheetName val="DRA"/>
      <sheetName val="DFC"/>
      <sheetName val="DVA"/>
      <sheetName val="NEs (port)"/>
      <sheetName val="NEs (ingles)"/>
      <sheetName val="Tradução livre"/>
      <sheetName val="NE33 e NE30"/>
      <sheetName val="DR"/>
      <sheetName val="Headcount"/>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refreshError="1"/>
      <sheetData sheetId="4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t"/>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 Aplic. Financeira"/>
      <sheetName val="XREF"/>
      <sheetName val="Tickmarks"/>
      <sheetName val="Resumo das Circularizações"/>
      <sheetName val="Mapa"/>
      <sheetName val="Testes"/>
      <sheetName val="Worksheet in 5210 Aplicações Fi"/>
      <sheetName val="GERREAL"/>
      <sheetName val="ABRIL 2000"/>
      <sheetName val="Teste Circularização Out-03"/>
      <sheetName val="FF3"/>
      <sheetName val="cvdtodosprodago-00"/>
      <sheetName val="ush"/>
      <sheetName val="VENDAS_P_SUBSIDIÁRIA"/>
      <sheetName val="H.MUNDIAL - 27.01.06 - Ajustado"/>
      <sheetName val="Cover"/>
    </sheetNames>
    <sheetDataSet>
      <sheetData sheetId="0"/>
      <sheetData sheetId="1"/>
      <sheetData sheetId="2"/>
      <sheetData sheetId="3">
        <row r="2">
          <cell r="A2">
            <v>-3598</v>
          </cell>
          <cell r="B2">
            <v>-3598</v>
          </cell>
          <cell r="D2" t="str">
            <v>Impostos a Compensar Leadsheet</v>
          </cell>
          <cell r="E2" t="str">
            <v>!</v>
          </cell>
        </row>
        <row r="3">
          <cell r="A3">
            <v>-2948</v>
          </cell>
          <cell r="B3">
            <v>-2948</v>
          </cell>
          <cell r="D3" t="str">
            <v>Impostos a Compensar Leadsheet</v>
          </cell>
          <cell r="E3" t="str">
            <v>!</v>
          </cell>
        </row>
        <row r="4">
          <cell r="A4">
            <v>-6341</v>
          </cell>
          <cell r="B4">
            <v>-6341</v>
          </cell>
          <cell r="D4" t="str">
            <v>Impostos a Compensar Leadsheet</v>
          </cell>
          <cell r="E4" t="str">
            <v>!</v>
          </cell>
        </row>
        <row r="5">
          <cell r="A5">
            <v>-8975</v>
          </cell>
          <cell r="B5">
            <v>-8975</v>
          </cell>
          <cell r="D5" t="str">
            <v>Impostos a Compensar Leadsheet</v>
          </cell>
          <cell r="E5" t="str">
            <v>!</v>
          </cell>
        </row>
        <row r="6">
          <cell r="A6">
            <v>-1951</v>
          </cell>
          <cell r="B6">
            <v>-1951</v>
          </cell>
          <cell r="D6" t="str">
            <v>Impostos a Compensar Leadsheet</v>
          </cell>
          <cell r="E6" t="str">
            <v>!</v>
          </cell>
        </row>
        <row r="7">
          <cell r="A7">
            <v>-254177</v>
          </cell>
          <cell r="B7">
            <v>-254177</v>
          </cell>
          <cell r="D7" t="str">
            <v>Receitas Financeiras Leadsheet</v>
          </cell>
          <cell r="E7" t="str">
            <v>!</v>
          </cell>
        </row>
      </sheetData>
      <sheetData sheetId="4">
        <row r="3">
          <cell r="B3" t="str">
            <v>Saldo conforme verificado extrato bancário de 12/2004 do Banco Real referente a aplicação em fundo de investimento de renda fixa - FIQ FI referenciado DI Credit Premium. Saldo sem divergências. Confrontamos também com a resposta de circularização do Banco</v>
          </cell>
        </row>
      </sheetData>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T4F"/>
      <sheetName val="Movimentação Metro"/>
      <sheetName val="Compilação escritórios"/>
      <sheetName val="XREF"/>
      <sheetName val="Tickmarks"/>
      <sheetName val="Nota Relatório"/>
      <sheetName val="Possíveis"/>
      <sheetName val="Argentina&amp;Chile"/>
    </sheetNames>
    <sheetDataSet>
      <sheetData sheetId="0">
        <row r="2">
          <cell r="F2" t="str">
            <v>30.06.08</v>
          </cell>
        </row>
      </sheetData>
      <sheetData sheetId="1">
        <row r="1">
          <cell r="F1" t="str">
            <v>30.06.08</v>
          </cell>
        </row>
      </sheetData>
      <sheetData sheetId="2" refreshError="1"/>
      <sheetData sheetId="3"/>
      <sheetData sheetId="4">
        <row r="26">
          <cell r="G26">
            <v>-0.5</v>
          </cell>
        </row>
      </sheetData>
      <sheetData sheetId="5"/>
      <sheetData sheetId="6" refreshError="1"/>
      <sheetData sheetId="7" refreshError="1"/>
      <sheetData sheetId="8"/>
      <sheetData sheetId="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genta"/>
      <sheetName val="Lead"/>
      <sheetName val="Links"/>
      <sheetName val="Mapa de Movimentação"/>
      <sheetName val="M.E. 31-12"/>
      <sheetName val="Libor"/>
      <sheetName val="M.E. 30-09"/>
      <sheetName val="Juros M.E. 30-09"/>
      <sheetName val="V.Cambial M.E. 30-09"/>
      <sheetName val="Dolar"/>
      <sheetName val="CDI"/>
      <sheetName val="XREF"/>
      <sheetName val="Tickmar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000-OK"/>
      <sheetName val="6000-OK"/>
      <sheetName val="8000-OK"/>
      <sheetName val="8001-OK"/>
      <sheetName val="2340-OK"/>
      <sheetName val="5100-5200-OK"/>
      <sheetName val="5300-OK"/>
      <sheetName val="5301-OK"/>
      <sheetName val="5302-OK"/>
      <sheetName val="5400-OK"/>
      <sheetName val="5200-OK"/>
      <sheetName val="5600-OK"/>
      <sheetName val="5600-1"/>
      <sheetName val="5601-OK"/>
      <sheetName val="5700-OK"/>
      <sheetName val="5701-OK"/>
      <sheetName val="5702-OK"/>
      <sheetName val="6100-OK"/>
      <sheetName val="6200-OK"/>
      <sheetName val="6201-OK"/>
      <sheetName val="6202-OK"/>
      <sheetName val="6203-OK"/>
      <sheetName val="6204-OK"/>
      <sheetName val="6210"/>
      <sheetName val="6300-OK"/>
      <sheetName val="Tickmarks"/>
      <sheetName val="XREF"/>
      <sheetName val="M.E. 30-09"/>
      <sheetName val="10-03"/>
      <sheetName val="07-03"/>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sheetData sheetId="4"/>
      <sheetData sheetId="5">
        <row r="4">
          <cell r="A4">
            <v>17179.21</v>
          </cell>
          <cell r="B4">
            <v>17179.21</v>
          </cell>
          <cell r="D4" t="str">
            <v>Impostos a Compensar Leadsheet</v>
          </cell>
          <cell r="E4" t="str">
            <v>!</v>
          </cell>
        </row>
      </sheetData>
      <sheetData sheetId="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apa Movimentação"/>
      <sheetName val="PAS Deprec"/>
      <sheetName val="Teste SI e Adição"/>
      <sheetName val="Teste baixa"/>
      <sheetName val="Conciliação Diferido"/>
      <sheetName val="{PPC} Diferido VE"/>
      <sheetName val="XREF"/>
      <sheetName val="Tickmarks"/>
      <sheetName val="DEP NAO IDENTIF"/>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Aging Clientes - PDD"/>
      <sheetName val="Recebimento Subsequente"/>
      <sheetName val="Suites e Camarotes"/>
      <sheetName val="Contabilização Cliente"/>
      <sheetName val="Naming Citibank"/>
      <sheetName val="Naming Credicard Hall"/>
      <sheetName val="Naming Abril (Fianceiro)"/>
      <sheetName val="Naming Abril (Permuta)"/>
      <sheetName val="IGPM"/>
      <sheetName val="XREF"/>
      <sheetName val="Tickmarks"/>
      <sheetName val="Naming Citibank -ok"/>
      <sheetName val="Naming Abril (Fianceiro)-ok"/>
      <sheetName val="Ajuste Credicard-ok"/>
      <sheetName val="Permutas"/>
      <sheetName val="Mapa Movimentação"/>
      <sheetName val="Estatísticas {pbc}"/>
      <sheetName val="Permutas-06"/>
      <sheetName val="Permutas-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16"/>
      <sheetName val="Nota Texto"/>
      <sheetName val="NE"/>
      <sheetName val="Movimentação T4F"/>
      <sheetName val="Movimentação Metro"/>
      <sheetName val="Argentina&amp;Chile"/>
      <sheetName val="Resumo Dep. Jud."/>
      <sheetName val="TRIBUT"/>
      <sheetName val="TRAB"/>
      <sheetName val="CÍVEL"/>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cot"/>
      <sheetName val="Link"/>
      <sheetName val="COTAÇÕES"/>
      <sheetName val="Hist metais"/>
      <sheetName val="SPREADS Cu"/>
      <sheetName val="SPREADS Sn"/>
      <sheetName val="Plan1"/>
      <sheetName val="Futuro Comex"/>
      <sheetName val="DATA.ESTOQUE"/>
      <sheetName val="Cot mensal"/>
      <sheetName val="Cotações mensais"/>
      <sheetName val="Cotação R$"/>
      <sheetName val="HIST_SOC"/>
      <sheetName val="RESUMO_SOC"/>
      <sheetName val="FIDENS-R$mil"/>
      <sheetName val="CP"/>
      <sheetName val="XREF"/>
      <sheetName val="Mapa Movimentação"/>
      <sheetName val="Movimentação Metro"/>
      <sheetName val="Movimentação AF 2004"/>
      <sheetName val="Movimentação AF 2005"/>
      <sheetName val="Movimentação AF 2006"/>
      <sheetName val="Mov. Aplic. Financeira 31.10.05"/>
      <sheetName val="Mov. Aplic. Financeira 31.12.05"/>
      <sheetName val="Teste de Rec Apl Fin Dez-03"/>
      <sheetName val="Composição AF CIE"/>
      <sheetName val="PIVOT_All"/>
      <sheetName val="Links"/>
      <sheetName val="2002 Report"/>
      <sheetName val="Mar Spending"/>
      <sheetName val="Setup"/>
      <sheetName val="PL List"/>
      <sheetName val=" P&amp;L"/>
      <sheetName val="ce"/>
      <sheetName val="Conc. bancária 30.09.97 {ppc}"/>
      <sheetName val="Conc. bancária 31.12.97 {ppc}"/>
      <sheetName val="Lead"/>
      <sheetName val="Mercado"/>
      <sheetName val="Hist_metais"/>
      <sheetName val="SPREADS_Cu"/>
      <sheetName val="SPREADS_Sn"/>
      <sheetName val="Futuro_Comex"/>
      <sheetName val="DATA_ESTOQUE"/>
      <sheetName val="Cot_mensal"/>
      <sheetName val="Cotações_mensais"/>
      <sheetName val="Cotação_R$"/>
      <sheetName val="ttam-elp"/>
      <sheetName val="Balanço"/>
      <sheetName val="Resultado"/>
      <sheetName val="E2.1.1-Fat 06.2006"/>
      <sheetName val="A4.1-BRASFLEX "/>
      <sheetName val="Depositos judiciais"/>
      <sheetName val="Maestro"/>
      <sheetName val="42"/>
      <sheetName val="73"/>
      <sheetName val="Mapa_Movimentação"/>
      <sheetName val="Movimentação_Metro"/>
      <sheetName val="Movimentação_AF_2004"/>
      <sheetName val="Movimentação_AF_2005"/>
      <sheetName val="Movimentação_AF_2006"/>
      <sheetName val="Mov__Aplic__Financeira_31_10_05"/>
      <sheetName val="Mov__Aplic__Financeira_31_12_05"/>
      <sheetName val="Teste_de_Rec_Apl_Fin_Dez-03"/>
      <sheetName val="Composição_AF_CIE"/>
      <sheetName val="Hist_metais1"/>
      <sheetName val="SPREADS_Cu1"/>
      <sheetName val="SPREADS_Sn1"/>
      <sheetName val="Futuro_Comex1"/>
      <sheetName val="DATA_ESTOQUE1"/>
      <sheetName val="Cot_mensal1"/>
      <sheetName val="Cotações_mensais1"/>
      <sheetName val="Cotação_R$1"/>
      <sheetName val="2002_Report"/>
      <sheetName val="Mar_Spending"/>
      <sheetName val="PL_List"/>
      <sheetName val="_P&amp;L"/>
      <sheetName val="Conc__bancária_30_09_97_{ppc}"/>
      <sheetName val="Conc__bancária_31_12_97_{ppc}"/>
      <sheetName val="VENDAS_P_SUBSIDIÁRIA"/>
      <sheetName val="TESTE"/>
      <sheetName val="CVA_Projetada12meses"/>
      <sheetName val="ã«àûâê·öîö±í"/>
      <sheetName val="AuxCR"/>
      <sheetName val="Hist_metais2"/>
      <sheetName val="SPREADS_Cu2"/>
      <sheetName val="SPREADS_Sn2"/>
      <sheetName val="Futuro_Comex2"/>
      <sheetName val="DATA_ESTOQUE2"/>
      <sheetName val="Cot_mensal2"/>
      <sheetName val="Cotações_mensais2"/>
      <sheetName val="Cotação_R$2"/>
      <sheetName val="r$ trator"/>
      <sheetName val="12 2018"/>
      <sheetName val="1"/>
      <sheetName val="2"/>
      <sheetName val="3"/>
      <sheetName val="4"/>
      <sheetName val="5"/>
      <sheetName val="6"/>
      <sheetName val="7"/>
      <sheetName val="8"/>
      <sheetName val="9"/>
      <sheetName val="10"/>
      <sheetName val="11"/>
      <sheetName val="12"/>
      <sheetName val="Mensal"/>
      <sheetName val="Consolidado US$"/>
      <sheetName val="PÇO"/>
      <sheetName val="icatu"/>
      <sheetName val="Transaction type"/>
      <sheetName val="Mapa_Movimentação1"/>
      <sheetName val="Movimentação_Metro1"/>
      <sheetName val="Movimentação_AF_20041"/>
      <sheetName val="Movimentação_AF_20051"/>
      <sheetName val="Movimentação_AF_20061"/>
      <sheetName val="Mov__Aplic__Financeira_31_10_01"/>
      <sheetName val="Mov__Aplic__Financeira_31_12_01"/>
      <sheetName val="Teste_de_Rec_Apl_Fin_Dez-031"/>
      <sheetName val="Composição_AF_CIE1"/>
      <sheetName val="2002_Report1"/>
      <sheetName val="Mar_Spending1"/>
      <sheetName val="PL_List1"/>
      <sheetName val="_P&amp;L1"/>
      <sheetName val="Conc__bancária_30_09_97_{ppc}1"/>
      <sheetName val="Conc__bancária_31_12_97_{ppc}1"/>
      <sheetName val="E2_1_1-Fat_06_2006"/>
      <sheetName val="A4_1-BRASFLEX_"/>
      <sheetName val="Depositos_judiciais"/>
      <sheetName val="cel.epap. mucuri"/>
      <sheetName val="#REF"/>
      <sheetName val="E73_2002"/>
    </sheetNames>
    <sheetDataSet>
      <sheetData sheetId="0">
        <row r="4">
          <cell r="B4">
            <v>34702</v>
          </cell>
        </row>
      </sheetData>
      <sheetData sheetId="1">
        <row r="4">
          <cell r="B4">
            <v>34702</v>
          </cell>
        </row>
        <row r="17">
          <cell r="C17">
            <v>3065</v>
          </cell>
        </row>
        <row r="93">
          <cell r="C93">
            <v>2739</v>
          </cell>
        </row>
        <row r="94">
          <cell r="C94">
            <v>2738</v>
          </cell>
        </row>
        <row r="95">
          <cell r="C95">
            <v>2733</v>
          </cell>
        </row>
        <row r="96">
          <cell r="C96">
            <v>2756</v>
          </cell>
        </row>
        <row r="97">
          <cell r="C97">
            <v>2775</v>
          </cell>
        </row>
        <row r="98">
          <cell r="C98">
            <v>2744</v>
          </cell>
        </row>
        <row r="99">
          <cell r="C99">
            <v>2739.5</v>
          </cell>
        </row>
      </sheetData>
      <sheetData sheetId="2">
        <row r="4">
          <cell r="B4">
            <v>34702</v>
          </cell>
        </row>
      </sheetData>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ow r="17">
          <cell r="D17">
            <v>0</v>
          </cell>
        </row>
      </sheetData>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refreshError="1"/>
      <sheetData sheetId="129" refreshError="1"/>
      <sheetData sheetId="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E"/>
      <sheetName val="TESTE.XLW"/>
      <sheetName val="Depositos judiciais"/>
      <sheetName val="E75_2002"/>
      <sheetName val="ce"/>
      <sheetName val="CECO"/>
      <sheetName val="CONSOL"/>
      <sheetName val="Apur_IR_CS"/>
      <sheetName val="DRE_2014"/>
      <sheetName val="Database"/>
      <sheetName val="Variance Summary"/>
      <sheetName val="INFO"/>
      <sheetName val="Arrend."/>
      <sheetName val="O13"/>
      <sheetName val="Inputs"/>
      <sheetName val="Sheet1"/>
      <sheetName val="Passagem"/>
      <sheetName val="De Para"/>
      <sheetName val="TESTE_XLW"/>
      <sheetName val="Depositos_judiciais"/>
      <sheetName val="Variance_Summary"/>
      <sheetName val="Dados"/>
      <sheetName val="RECEITA"/>
      <sheetName val="Mercado"/>
      <sheetName val="101171"/>
      <sheetName val="RESPOSTA NESTLE"/>
      <sheetName val="Data"/>
      <sheetName val="CDI"/>
      <sheetName val="ELIM_FINANCEIRA"/>
      <sheetName val="GSI_1998"/>
      <sheetName val="Faturamento AMM"/>
      <sheetName val="Descrição Status"/>
      <sheetName val="T Bond e EMBI +"/>
      <sheetName val="TJLP e CDI"/>
      <sheetName val="Inflação"/>
      <sheetName val="Damodaran (Beta e ERP)"/>
      <sheetName val="bal12"/>
      <sheetName val="EOL"/>
      <sheetName val="EOL_1"/>
      <sheetName val="Resultados"/>
      <sheetName val="Mapa Comercial"/>
      <sheetName val="Lista Validação de Dados"/>
      <sheetName val="TRADUÇÃO"/>
      <sheetName val="Aux. Listbox"/>
      <sheetName val="GSA Matrix"/>
      <sheetName val="apoio"/>
      <sheetName val="Macro"/>
      <sheetName val="Data Table"/>
      <sheetName val="Graph"/>
      <sheetName val="Fluxo de Caixa"/>
      <sheetName val="E74_2001"/>
      <sheetName val="E74_2002"/>
      <sheetName val="De_Para"/>
      <sheetName val="T_Bond_e_EMBI_+"/>
      <sheetName val="TJLP_e_CDI"/>
      <sheetName val="Damodaran_(Beta_e_ERP)"/>
      <sheetName val="Data_Table"/>
      <sheetName val="Mapa_Comercial"/>
      <sheetName val="Lista_Validação_de_Dados"/>
      <sheetName val="Aux__Listbox"/>
      <sheetName val="GSA_Matrix"/>
      <sheetName val="Faturamento_AMM"/>
      <sheetName val="Descrição_Status"/>
      <sheetName val="Arrend_"/>
      <sheetName val="Solicitação de documentos"/>
      <sheetName val="Novo Mix abrasce"/>
      <sheetName val="Tax Guide"/>
      <sheetName val="Size Premium"/>
      <sheetName val="DM Beta17"/>
      <sheetName val="MtM"/>
      <sheetName val="Descontos - Análises"/>
      <sheetName val="Inadimplência - Análises"/>
      <sheetName val="Categorias Abrasce"/>
      <sheetName val="Premissas"/>
      <sheetName val="PContas_FPP"/>
      <sheetName val="Comercial 3"/>
      <sheetName val="Index (2)"/>
      <sheetName val="ABRASCE"/>
      <sheetName val="Inadimplência II"/>
      <sheetName val="FPP_PContas"/>
      <sheetName val="WACC VLT"/>
      <sheetName val="WACC GRU"/>
      <sheetName val="parâmetro"/>
      <sheetName val="2015 Budget"/>
      <sheetName val="Total station cost"/>
      <sheetName val="Calculo global Depr."/>
      <sheetName val="Apl.Financ."/>
      <sheetName val="HANDLING - VALORES"/>
      <sheetName val="Movimentação AF 2004"/>
      <sheetName val="Movimentação AF 2005"/>
      <sheetName val="Movimentação AF 2006"/>
      <sheetName val="Mov. Aplic. Financeira 31.10.05"/>
      <sheetName val="Mov. Aplic. Financeira 31.12.05"/>
      <sheetName val="Reconciliações Setembro"/>
      <sheetName val="FIF"/>
      <sheetName val="Lead"/>
      <sheetName val="XREF"/>
      <sheetName val="apports"/>
      <sheetName val=""/>
      <sheetName val="Parâmetros"/>
      <sheetName val="AE Reference Sheet"/>
      <sheetName val="Categorias Abrasce (7)"/>
      <sheetName val="REALIZADO"/>
      <sheetName val="Reembolso"/>
      <sheetName val="Stand Abrasce"/>
      <sheetName val="TESTE_XLW1"/>
      <sheetName val="Depositos_judiciais1"/>
      <sheetName val="Variance_Summary1"/>
      <sheetName val="Arrend_1"/>
      <sheetName val="De_Para1"/>
      <sheetName val="Faturamento_AMM1"/>
      <sheetName val="Descrição_Status1"/>
      <sheetName val="T_Bond_e_EMBI_+1"/>
      <sheetName val="TJLP_e_CDI1"/>
      <sheetName val="Damodaran_(Beta_e_ERP)1"/>
      <sheetName val="Lista_Validação_de_Dados1"/>
      <sheetName val="Mapa_Comercial1"/>
      <sheetName val="RESPOSTA_NESTLE"/>
      <sheetName val="Solicitação_de_documentos"/>
      <sheetName val="Aux__Listbox1"/>
      <sheetName val="GSA_Matrix1"/>
      <sheetName val="Data_Table1"/>
      <sheetName val="Novo_Mix_abrasce"/>
      <sheetName val="Descontos_-_Análises"/>
      <sheetName val="Inadimplência_-_Análises"/>
      <sheetName val="Categorias_Abrasce"/>
      <sheetName val="Comercial_3"/>
      <sheetName val="Inadimplência_II"/>
      <sheetName val="Fluxo_de_Caixa"/>
      <sheetName val="Tax_Guide"/>
      <sheetName val="Size_Premium"/>
      <sheetName val="DM_Beta17"/>
      <sheetName val="set96"/>
      <sheetName val="Premissas Gerais"/>
      <sheetName val="시산표"/>
      <sheetName val="2. Entity Names"/>
      <sheetName val="Gráficos"/>
      <sheetName val="Capa"/>
      <sheetName val="Comentários"/>
      <sheetName val="Sumário"/>
      <sheetName val="Sumário Executivo &gt;"/>
      <sheetName val="Resumo Operacional"/>
      <sheetName val="Resumo Financeiro"/>
      <sheetName val="FLCX Aluguel Sintético"/>
      <sheetName val="FLCX Condominio Sintético"/>
      <sheetName val="FLCX FPP Sintético"/>
      <sheetName val="Operacional &gt;"/>
      <sheetName val="Vendas"/>
      <sheetName val="Aluguel"/>
      <sheetName val="Destaques vendas"/>
      <sheetName val="Analítico"/>
      <sheetName val="Custo de Ocupação"/>
      <sheetName val="Condomínio"/>
      <sheetName val="FPP"/>
      <sheetName val="Estacionamento"/>
      <sheetName val="Financeiro&gt;"/>
      <sheetName val="Descontos"/>
      <sheetName val="Inadimplência I"/>
      <sheetName val="Subsídios"/>
      <sheetName val="Comercial&gt;"/>
      <sheetName val="Comercial"/>
      <sheetName val="Comercial 2"/>
      <sheetName val="Infos Compl.&gt;"/>
      <sheetName val="Marketing I"/>
      <sheetName val="Marketing II"/>
      <sheetName val="Marketing III"/>
      <sheetName val="Marketing IV"/>
      <sheetName val="Glossário"/>
      <sheetName val="Glossary"/>
      <sheetName val="Apêndice &gt;"/>
      <sheetName val="FLCX Aluguel 2019"/>
      <sheetName val="FLCX Cond 2019"/>
      <sheetName val="FLCX FPP 2019"/>
      <sheetName val="FLCX Estacionamento Sintético"/>
      <sheetName val="Vacância"/>
      <sheetName val="CTO &amp; Vendas"/>
      <sheetName val="Inputs &gt;"/>
      <sheetName val="Orçamento"/>
      <sheetName val="planilha leasing mall"/>
      <sheetName val="Check"/>
      <sheetName val="Language"/>
      <sheetName val="FLCX Aluguel Real"/>
      <sheetName val="FLCX Cond Real"/>
      <sheetName val="FLCX FPP Real"/>
      <sheetName val="Vendas Lado a Lado"/>
      <sheetName val="Aluguel Lado a Lado"/>
      <sheetName val="Complementar Lado a Lado"/>
      <sheetName val="Al.% Lado a Lado"/>
      <sheetName val="EC Lado a Lado"/>
      <sheetName val="FPP Lado a Lado"/>
      <sheetName val="Mapa de Faturamento"/>
      <sheetName val="Receita de Encargo_V_S"/>
      <sheetName val="Suporte&gt;"/>
      <sheetName val="Vendas - Análises"/>
      <sheetName val="Aluguel - Análises"/>
      <sheetName val="Al.% - Análises"/>
      <sheetName val="Complementar - Análises"/>
      <sheetName val="FPP - Análises"/>
      <sheetName val="EC - Análises"/>
      <sheetName val="CTO - Análises"/>
      <sheetName val="MF - Análises"/>
      <sheetName val="Comercial - Análises"/>
      <sheetName val="Encargo Empreendedor - Análises"/>
      <sheetName val="Macro_Início"/>
      <sheetName val="FLCX Aluguel 2018"/>
      <sheetName val="FLCX Aluguel Orç"/>
      <sheetName val="FLCX Aluguel Forecast"/>
      <sheetName val="FLCX Cond 2018"/>
      <sheetName val="FLCX Cond Orç"/>
      <sheetName val="FLCX Cond Forecast"/>
      <sheetName val="FLCX FPP 2018"/>
      <sheetName val="FLCX FPP Orç"/>
      <sheetName val="FLCX FPP Forecast"/>
      <sheetName val="Aux. Gráficos"/>
      <sheetName val="AE_Reference_Sheet"/>
      <sheetName val="Stand_Abrasce"/>
      <sheetName val="Categorias_Abrasce_(7)"/>
      <sheetName val="BEA Opened"/>
      <sheetName val="Mapa_Comercial2"/>
      <sheetName val="Lista_Validação_de_Dados2"/>
      <sheetName val="Aux__Listbox2"/>
      <sheetName val="GSA_Matrix2"/>
      <sheetName val="Faturamento_AMM2"/>
      <sheetName val="Descrição_Status2"/>
      <sheetName val="Novo_Mix_abrasce1"/>
      <sheetName val="Descontos_-_Análises1"/>
      <sheetName val="Inadimplência_-_Análises1"/>
      <sheetName val="Categorias_Abrasce1"/>
      <sheetName val="Comercial_31"/>
      <sheetName val="TESTE_XLW2"/>
      <sheetName val="T_Bond_e_EMBI_+2"/>
      <sheetName val="TJLP_e_CDI2"/>
      <sheetName val="Damodaran_(Beta_e_ERP)2"/>
      <sheetName val="Depositos_judiciais2"/>
      <sheetName val="De_Para2"/>
      <sheetName val="Data_Table2"/>
      <sheetName val="Variance_Summary2"/>
      <sheetName val="Arrend_2"/>
      <sheetName val="RESPOSTA_NESTLE1"/>
      <sheetName val="Fluxo_de_Caixa1"/>
      <sheetName val="Solicitação_de_documentos1"/>
      <sheetName val="Tax_Guide1"/>
      <sheetName val="Size_Premium1"/>
      <sheetName val="DM_Beta171"/>
      <sheetName val="Inadimplência_II1"/>
      <sheetName val="AE_Reference_Sheet1"/>
      <sheetName val="Stand_Abrasce1"/>
      <sheetName val="Categorias_Abrasce_(7)1"/>
      <sheetName val="#REF"/>
      <sheetName val="cmi_sp"/>
      <sheetName val="análise"/>
      <sheetName val="DePara"/>
      <sheetName val="Controle"/>
      <sheetName val="Balanço Geral"/>
      <sheetName val="GSB - PWR Gestão"/>
      <sheetName val="Validações de dados"/>
      <sheetName val="07.08.2019 (3)"/>
      <sheetName val="07.08.2019 (2)"/>
      <sheetName val="07.08.2019"/>
      <sheetName val="05.08.2019 PWR"/>
      <sheetName val="20.05.2019 PWR"/>
      <sheetName val="15.07.2019 Floripa"/>
      <sheetName val="31.05.2019 Floripa"/>
      <sheetName val="1172020"/>
      <sheetName val="balanco_uru"/>
      <sheetName val="Branch Accounts"/>
      <sheetName val="2015 Daily Products"/>
      <sheetName val="12 2018"/>
      <sheetName val="1"/>
      <sheetName val="2"/>
      <sheetName val="3"/>
      <sheetName val="4"/>
      <sheetName val="5"/>
      <sheetName val="6"/>
      <sheetName val="7"/>
      <sheetName val="8"/>
      <sheetName val="9"/>
      <sheetName val="10"/>
      <sheetName val="11"/>
      <sheetName val="12"/>
      <sheetName val="Mensal"/>
      <sheetName val="SEMANAS"/>
      <sheetName val="Jequitiba"/>
      <sheetName val="WACC_VLT"/>
      <sheetName val="WACC_GRU"/>
      <sheetName val="Index_(2)"/>
      <sheetName val="2__Entity_Names"/>
      <sheetName val="EMPR_MOV"/>
      <sheetName val="Plan1"/>
      <sheetName val="Aux"/>
      <sheetName val="op079907"/>
      <sheetName val="Imob custo"/>
      <sheetName val="MOD 7 SIN"/>
      <sheetName val="GERREAL"/>
      <sheetName val="Macro_2003"/>
      <sheetName val="Input"/>
      <sheetName val="0000000"/>
      <sheetName val="MENS_I_P"/>
      <sheetName val="listas"/>
      <sheetName val="Parametrização"/>
      <sheetName val="GoEight"/>
      <sheetName val="GrFour"/>
      <sheetName val="Calc"/>
      <sheetName val="MOne"/>
      <sheetName val="MTwo"/>
      <sheetName val="KOne"/>
      <sheetName val="GoSeven"/>
      <sheetName val="GrThree"/>
      <sheetName val="HTwo"/>
      <sheetName val="JOne"/>
      <sheetName val="JTwo"/>
      <sheetName val="HOne"/>
      <sheetName val="Empréstimos em BRL"/>
      <sheetName val="Base_Informacoes"/>
      <sheetName val="maesa"/>
      <sheetName val="Parametros"/>
      <sheetName val="Plano de Contas"/>
      <sheetName val="TESTE_XLW3"/>
      <sheetName val="Depositos_judiciais3"/>
      <sheetName val="Variance_Summary3"/>
      <sheetName val="Arrend_3"/>
      <sheetName val="De_Para3"/>
      <sheetName val="RESPOSTA_NESTLE2"/>
      <sheetName val="Faturamento_AMM3"/>
      <sheetName val="Descrição_Status3"/>
      <sheetName val="T_Bond_e_EMBI_+3"/>
      <sheetName val="TJLP_e_CDI3"/>
      <sheetName val="Damodaran_(Beta_e_ERP)3"/>
      <sheetName val="Lista_Validação_de_Dados3"/>
      <sheetName val="Mapa_Comercial3"/>
      <sheetName val="Solicitação_de_documentos2"/>
      <sheetName val="Aux__Listbox3"/>
      <sheetName val="GSA_Matrix3"/>
      <sheetName val="Data_Table3"/>
      <sheetName val="Fluxo_de_Caixa2"/>
      <sheetName val="Novo_Mix_abrasce2"/>
      <sheetName val="Descontos_-_Análises2"/>
      <sheetName val="Inadimplência_-_Análises2"/>
      <sheetName val="Categorias_Abrasce2"/>
      <sheetName val="Comercial_32"/>
      <sheetName val="Inadimplência_II2"/>
      <sheetName val="Tax_Guide2"/>
      <sheetName val="Size_Premium2"/>
      <sheetName val="DM_Beta172"/>
      <sheetName val="Index_(2)1"/>
      <sheetName val="WACC_VLT1"/>
      <sheetName val="WACC_GRU1"/>
      <sheetName val="2015_Budget"/>
      <sheetName val="Total_station_cost"/>
      <sheetName val="Calculo_global_Depr_"/>
      <sheetName val="Apl_Financ_"/>
      <sheetName val="HANDLING_-_VALORES"/>
      <sheetName val="Movimentação_AF_2004"/>
      <sheetName val="Movimentação_AF_2005"/>
      <sheetName val="Movimentação_AF_2006"/>
      <sheetName val="Mov__Aplic__Financeira_31_10_05"/>
      <sheetName val="Mov__Aplic__Financeira_31_12_05"/>
      <sheetName val="Reconciliações_Setembro"/>
      <sheetName val="AE_Reference_Sheet2"/>
      <sheetName val="Categorias_Abrasce_(7)2"/>
      <sheetName val="Stand_Abrasce2"/>
      <sheetName val="Sumário_Executivo_&gt;"/>
      <sheetName val="Resumo_Operacional"/>
      <sheetName val="Resumo_Financeiro"/>
      <sheetName val="FLCX_Aluguel_Sintético"/>
      <sheetName val="FLCX_Condominio_Sintético"/>
      <sheetName val="FLCX_FPP_Sintético"/>
      <sheetName val="Operacional_&gt;"/>
      <sheetName val="Destaques_vendas"/>
      <sheetName val="Custo_de_Ocupação"/>
      <sheetName val="Inadimplência_I"/>
      <sheetName val="Comercial_2"/>
      <sheetName val="Infos_Compl_&gt;"/>
      <sheetName val="Marketing_I"/>
      <sheetName val="Marketing_II"/>
      <sheetName val="Marketing_III"/>
      <sheetName val="Marketing_IV"/>
      <sheetName val="Apêndice_&gt;"/>
      <sheetName val="FLCX_Aluguel_2019"/>
      <sheetName val="FLCX_Cond_2019"/>
      <sheetName val="FLCX_FPP_2019"/>
      <sheetName val="FLCX_Estacionamento_Sintético"/>
      <sheetName val="CTO_&amp;_Vendas"/>
      <sheetName val="Inputs_&gt;"/>
      <sheetName val="planilha_leasing_mall"/>
      <sheetName val="FLCX_Aluguel_Real"/>
      <sheetName val="FLCX_Cond_Real"/>
      <sheetName val="FLCX_FPP_Real"/>
      <sheetName val="Vendas_Lado_a_Lado"/>
      <sheetName val="Aluguel_Lado_a_Lado"/>
      <sheetName val="Complementar_Lado_a_Lado"/>
      <sheetName val="Al_%_Lado_a_Lado"/>
      <sheetName val="EC_Lado_a_Lado"/>
      <sheetName val="FPP_Lado_a_Lado"/>
      <sheetName val="Mapa_de_Faturamento"/>
      <sheetName val="Receita_de_Encargo_V_S"/>
      <sheetName val="Vendas_-_Análises"/>
      <sheetName val="Aluguel_-_Análises"/>
      <sheetName val="Al_%_-_Análises"/>
      <sheetName val="Complementar_-_Análises"/>
      <sheetName val="FPP_-_Análises"/>
      <sheetName val="EC_-_Análises"/>
      <sheetName val="CTO_-_Análises"/>
      <sheetName val="MF_-_Análises"/>
      <sheetName val="Comercial_-_Análises"/>
      <sheetName val="Encargo_Empreendedor_-_Análises"/>
      <sheetName val="FLCX_Aluguel_2018"/>
      <sheetName val="FLCX_Aluguel_Orç"/>
      <sheetName val="FLCX_Aluguel_Forecast"/>
      <sheetName val="FLCX_Cond_2018"/>
      <sheetName val="FLCX_Cond_Orç"/>
      <sheetName val="FLCX_Cond_Forecast"/>
      <sheetName val="FLCX_FPP_2018"/>
      <sheetName val="FLCX_FPP_Orç"/>
      <sheetName val="FLCX_FPP_Forecast"/>
      <sheetName val="Aux__Gráficos"/>
      <sheetName val="2__Entity_Names1"/>
      <sheetName val="BEA_Opened"/>
      <sheetName val="Balanço_Geral"/>
      <sheetName val="GSB_-_PWR_Gestão"/>
      <sheetName val="Validações_de_dados"/>
      <sheetName val="07_08_2019_(3)"/>
      <sheetName val="07_08_2019_(2)"/>
      <sheetName val="07_08_2019"/>
      <sheetName val="05_08_2019_PWR"/>
      <sheetName val="20_05_2019_PWR"/>
      <sheetName val="15_07_2019_Floripa"/>
      <sheetName val="31_05_2019_Floripa"/>
      <sheetName val="Premissas_Gerais"/>
      <sheetName val="Branch_Accounts"/>
      <sheetName val="2015_Daily_Products"/>
      <sheetName val="12_2018"/>
      <sheetName val="Imob_custo"/>
      <sheetName val="Mapa_Comercial5"/>
      <sheetName val="Lista_Validação_de_Dados5"/>
      <sheetName val="Aux__Listbox5"/>
      <sheetName val="GSA_Matrix5"/>
      <sheetName val="Faturamento_AMM5"/>
      <sheetName val="Descrição_Status5"/>
      <sheetName val="Novo_Mix_abrasce4"/>
      <sheetName val="Descontos_-_Análises4"/>
      <sheetName val="Inadimplência_-_Análises4"/>
      <sheetName val="Categorias_Abrasce4"/>
      <sheetName val="Comercial_34"/>
      <sheetName val="TESTE_XLW5"/>
      <sheetName val="T_Bond_e_EMBI_+5"/>
      <sheetName val="TJLP_e_CDI5"/>
      <sheetName val="Damodaran_(Beta_e_ERP)5"/>
      <sheetName val="Depositos_judiciais5"/>
      <sheetName val="De_Para5"/>
      <sheetName val="Data_Table5"/>
      <sheetName val="Variance_Summary5"/>
      <sheetName val="Arrend_5"/>
      <sheetName val="RESPOSTA_NESTLE4"/>
      <sheetName val="Fluxo_de_Caixa4"/>
      <sheetName val="Solicitação_de_documentos4"/>
      <sheetName val="Tax_Guide4"/>
      <sheetName val="Size_Premium4"/>
      <sheetName val="DM_Beta174"/>
      <sheetName val="Inadimplência_II4"/>
      <sheetName val="AE_Reference_Sheet4"/>
      <sheetName val="Stand_Abrasce4"/>
      <sheetName val="Categorias_Abrasce_(7)4"/>
      <sheetName val="WACC_VLT2"/>
      <sheetName val="WACC_GRU2"/>
      <sheetName val="Index_(2)2"/>
      <sheetName val="Mapa_Comercial4"/>
      <sheetName val="Lista_Validação_de_Dados4"/>
      <sheetName val="Aux__Listbox4"/>
      <sheetName val="GSA_Matrix4"/>
      <sheetName val="Faturamento_AMM4"/>
      <sheetName val="Descrição_Status4"/>
      <sheetName val="Novo_Mix_abrasce3"/>
      <sheetName val="Descontos_-_Análises3"/>
      <sheetName val="Inadimplência_-_Análises3"/>
      <sheetName val="Categorias_Abrasce3"/>
      <sheetName val="Comercial_33"/>
      <sheetName val="TESTE_XLW4"/>
      <sheetName val="T_Bond_e_EMBI_+4"/>
      <sheetName val="TJLP_e_CDI4"/>
      <sheetName val="Damodaran_(Beta_e_ERP)4"/>
      <sheetName val="Depositos_judiciais4"/>
      <sheetName val="De_Para4"/>
      <sheetName val="Data_Table4"/>
      <sheetName val="Variance_Summary4"/>
      <sheetName val="Arrend_4"/>
      <sheetName val="RESPOSTA_NESTLE3"/>
      <sheetName val="Fluxo_de_Caixa3"/>
      <sheetName val="Solicitação_de_documentos3"/>
      <sheetName val="Tax_Guide3"/>
      <sheetName val="Size_Premium3"/>
      <sheetName val="DM_Beta173"/>
      <sheetName val="Inadimplência_II3"/>
      <sheetName val="AE_Reference_Sheet3"/>
      <sheetName val="Stand_Abrasce3"/>
      <sheetName val="Categorias_Abrasce_(7)3"/>
      <sheetName val="UTILITÁRIOS"/>
      <sheetName val="salaries"/>
      <sheetName val="LE2 2007"/>
      <sheetName val=" pib brasil ( r$ de 1996 )"/>
      <sheetName val="References"/>
      <sheetName val="Assumptions"/>
      <sheetName val="A"/>
      <sheetName val="B - Book Principal"/>
      <sheetName val="C - Premissas"/>
      <sheetName val="MDF"/>
      <sheetName val="D - Backup"/>
      <sheetName val="I - Índice"/>
      <sheetName val="II - Folha de Pontos"/>
      <sheetName val="III - Work Program"/>
      <sheetName val="IV - Balancete Ano N"/>
      <sheetName val="V - Imobilizado"/>
      <sheetName val="V - Mais E Menos Valias"/>
      <sheetName val="VI - RB Millennium bcp"/>
      <sheetName val="VI - RB Banco BCP"/>
      <sheetName val="VI - RB Montepio"/>
      <sheetName val="VI - RB Credit Card"/>
      <sheetName val="VII - Contas a Pagar"/>
      <sheetName val="VIII - Contas a receber"/>
      <sheetName val="XIV - Acrescimos"/>
      <sheetName val="XV -  Diferimentos"/>
      <sheetName val="XI - Financiamentos"/>
      <sheetName val="XVI - Indie Campers Group"/>
      <sheetName val="XVII - Rent Deposits"/>
      <sheetName val="SALP0102"/>
      <sheetName val="P&amp;L CCI Detail"/>
      <sheetName val="Drawdown"/>
      <sheetName val="Debt Service"/>
      <sheetName val="Outputs"/>
      <sheetName val="Excluídos.1"/>
      <sheetName val="Collection"/>
      <sheetName val="Total Labor Lawsuits"/>
      <sheetName val="Total Labor Escritórios"/>
      <sheetName val="Labor lawsuits audiências"/>
      <sheetName val="Casos Encerrados"/>
      <sheetName val="Casos Estacionamento "/>
      <sheetName val="Banco de Dados"/>
      <sheetName val="reporte iva feb09"/>
      <sheetName val="não renováveis"/>
      <sheetName val="Quadrimestral PCP CORPORATIVO"/>
      <sheetName val="drop down list"/>
      <sheetName val="drill down box"/>
      <sheetName val="Validation Tab"/>
      <sheetName val="Lista"/>
      <sheetName val="Ref"/>
      <sheetName val="TD"/>
      <sheetName val="Orç Anual 2019"/>
      <sheetName val="pousadas"/>
      <sheetName val="sales vol."/>
      <sheetName val="Resumo"/>
      <sheetName val="21"/>
      <sheetName val="18"/>
      <sheetName val="base"/>
      <sheetName val="blue life_trabalhista"/>
      <sheetName val="Tabs"/>
      <sheetName val="planilha4"/>
      <sheetName val="Folha - Orçamento"/>
      <sheetName val="DIC"/>
      <sheetName val="Cos and taxes"/>
      <sheetName val="CASH 2000"/>
      <sheetName val="DUCOCO"/>
      <sheetName val="Mapa de movimentação "/>
      <sheetName val="EastBrae"/>
      <sheetName val="pl atual"/>
      <sheetName val="Links"/>
      <sheetName val="C3W Summary(1)"/>
      <sheetName val="Mapa_Comercial6"/>
      <sheetName val="Lista_Validação_de_Dados6"/>
      <sheetName val="Aux__Listbox6"/>
      <sheetName val="GSA_Matrix6"/>
      <sheetName val="Faturamento_AMM6"/>
      <sheetName val="Descrição_Status6"/>
      <sheetName val="Novo_Mix_abrasce5"/>
      <sheetName val="Descontos_-_Análises5"/>
      <sheetName val="Inadimplência_-_Análises5"/>
      <sheetName val="Categorias_Abrasce5"/>
      <sheetName val="Comercial_35"/>
      <sheetName val="TESTE_XLW6"/>
      <sheetName val="T_Bond_e_EMBI_+6"/>
      <sheetName val="TJLP_e_CDI6"/>
      <sheetName val="Damodaran_(Beta_e_ERP)6"/>
      <sheetName val="Depositos_judiciais6"/>
      <sheetName val="De_Para6"/>
      <sheetName val="Data_Table6"/>
      <sheetName val="Variance_Summary6"/>
      <sheetName val="Arrend_6"/>
      <sheetName val="RESPOSTA_NESTLE5"/>
      <sheetName val="Fluxo_de_Caixa5"/>
      <sheetName val="Solicitação_de_documentos5"/>
      <sheetName val="Tax_Guide5"/>
      <sheetName val="Size_Premium5"/>
      <sheetName val="DM_Beta175"/>
      <sheetName val="Inadimplência_II5"/>
      <sheetName val="AE_Reference_Sheet5"/>
      <sheetName val="Stand_Abrasce5"/>
      <sheetName val="Categorias_Abrasce_(7)5"/>
      <sheetName val="WACC_VLT3"/>
      <sheetName val="WACC_GRU3"/>
      <sheetName val="Index_(2)3"/>
      <sheetName val="B_-_Book_Principal"/>
      <sheetName val="C_-_Premissas"/>
      <sheetName val="D_-_Backup"/>
      <sheetName val="documento fi"/>
      <sheetName val="DIF FAT FEV 01"/>
      <sheetName val="dre_acum_mensal"/>
      <sheetName val="4-rcdp-2001"/>
      <sheetName val="Mapa_Comercial7"/>
      <sheetName val="Lista_Validação_de_Dados7"/>
      <sheetName val="Aux__Listbox7"/>
      <sheetName val="GSA_Matrix7"/>
      <sheetName val="Faturamento_AMM7"/>
      <sheetName val="Descrição_Status7"/>
      <sheetName val="Novo_Mix_abrasce6"/>
      <sheetName val="Descontos_-_Análises6"/>
      <sheetName val="Inadimplência_-_Análises6"/>
      <sheetName val="Categorias_Abrasce6"/>
      <sheetName val="Comercial_36"/>
      <sheetName val="TESTE_XLW7"/>
      <sheetName val="T_Bond_e_EMBI_+7"/>
      <sheetName val="TJLP_e_CDI7"/>
      <sheetName val="Damodaran_(Beta_e_ERP)7"/>
      <sheetName val="Depositos_judiciais7"/>
      <sheetName val="De_Para7"/>
      <sheetName val="Data_Table7"/>
      <sheetName val="Variance_Summary7"/>
      <sheetName val="Arrend_7"/>
      <sheetName val="RESPOSTA_NESTLE6"/>
      <sheetName val="Fluxo_de_Caixa6"/>
      <sheetName val="Solicitação_de_documentos6"/>
      <sheetName val="Tax_Guide6"/>
      <sheetName val="Size_Premium6"/>
      <sheetName val="DM_Beta176"/>
      <sheetName val="Inadimplência_II6"/>
      <sheetName val="AE_Reference_Sheet6"/>
      <sheetName val="Stand_Abrasce6"/>
      <sheetName val="Categorias_Abrasce_(7)6"/>
      <sheetName val="WACC_VLT4"/>
      <sheetName val="WACC_GRU4"/>
      <sheetName val="Index_(2)4"/>
      <sheetName val="Sumário_Executivo_&gt;1"/>
      <sheetName val="Resumo_Operacional1"/>
      <sheetName val="Resumo_Financeiro1"/>
      <sheetName val="FLCX_Aluguel_Sintético1"/>
      <sheetName val="FLCX_Condominio_Sintético1"/>
      <sheetName val="FLCX_FPP_Sintético1"/>
      <sheetName val="Operacional_&gt;1"/>
      <sheetName val="Destaques_vendas1"/>
      <sheetName val="Custo_de_Ocupação1"/>
      <sheetName val="Inadimplência_I1"/>
      <sheetName val="Comercial_21"/>
      <sheetName val="Infos_Compl_&gt;1"/>
      <sheetName val="Marketing_I1"/>
      <sheetName val="Marketing_II1"/>
      <sheetName val="Marketing_III1"/>
      <sheetName val="Marketing_IV1"/>
      <sheetName val="Apêndice_&gt;1"/>
      <sheetName val="FLCX_Aluguel_20191"/>
      <sheetName val="FLCX_Cond_20191"/>
      <sheetName val="FLCX_FPP_20191"/>
      <sheetName val="FLCX_Estacionamento_Sintético1"/>
      <sheetName val="CTO_&amp;_Vendas1"/>
      <sheetName val="Inputs_&gt;1"/>
      <sheetName val="planilha_leasing_mall1"/>
      <sheetName val="FLCX_Aluguel_Real1"/>
      <sheetName val="FLCX_Cond_Real1"/>
      <sheetName val="FLCX_FPP_Real1"/>
      <sheetName val="Vendas_Lado_a_Lado1"/>
      <sheetName val="Aluguel_Lado_a_Lado1"/>
      <sheetName val="Complementar_Lado_a_Lado1"/>
      <sheetName val="Al_%_Lado_a_Lado1"/>
      <sheetName val="EC_Lado_a_Lado1"/>
      <sheetName val="FPP_Lado_a_Lado1"/>
      <sheetName val="Mapa_de_Faturamento1"/>
      <sheetName val="Receita_de_Encargo_V_S1"/>
      <sheetName val="Vendas_-_Análises1"/>
      <sheetName val="Aluguel_-_Análises1"/>
      <sheetName val="Al_%_-_Análises1"/>
      <sheetName val="Complementar_-_Análises1"/>
      <sheetName val="FPP_-_Análises1"/>
      <sheetName val="EC_-_Análises1"/>
      <sheetName val="CTO_-_Análises1"/>
      <sheetName val="MF_-_Análises1"/>
      <sheetName val="Comercial_-_Análises1"/>
      <sheetName val="Encargo_Empreendedor_-_Análise1"/>
      <sheetName val="FLCX_Aluguel_20181"/>
      <sheetName val="FLCX_Aluguel_Orç1"/>
      <sheetName val="FLCX_Aluguel_Forecast1"/>
      <sheetName val="FLCX_Cond_20181"/>
      <sheetName val="FLCX_Cond_Orç1"/>
      <sheetName val="FLCX_Cond_Forecast1"/>
      <sheetName val="FLCX_FPP_20181"/>
      <sheetName val="FLCX_FPP_Orç1"/>
      <sheetName val="FLCX_FPP_Forecast1"/>
      <sheetName val="Aux__Gráficos1"/>
      <sheetName val="2__Entity_Names2"/>
      <sheetName val="2015_Budget1"/>
      <sheetName val="Total_station_cost1"/>
      <sheetName val="Calculo_global_Depr_1"/>
      <sheetName val="Apl_Financ_1"/>
      <sheetName val="HANDLING_-_VALORES1"/>
      <sheetName val="Movimentação_AF_20041"/>
      <sheetName val="Movimentação_AF_20051"/>
      <sheetName val="Movimentação_AF_20061"/>
      <sheetName val="Mov__Aplic__Financeira_31_10_01"/>
      <sheetName val="Mov__Aplic__Financeira_31_12_01"/>
      <sheetName val="Reconciliações_Setembro1"/>
      <sheetName val="12_20181"/>
      <sheetName val="Imob_custo1"/>
      <sheetName val="BEA_Opened1"/>
      <sheetName val="Branch_Accounts1"/>
      <sheetName val="2015_Daily_Products1"/>
      <sheetName val="Premissas_Gerais1"/>
      <sheetName val="Balanço_Geral1"/>
      <sheetName val="GSB_-_PWR_Gestão1"/>
      <sheetName val="Validações_de_dados1"/>
      <sheetName val="07_08_2019_(3)1"/>
      <sheetName val="07_08_2019_(2)1"/>
      <sheetName val="07_08_20191"/>
      <sheetName val="05_08_2019_PWR1"/>
      <sheetName val="20_05_2019_PWR1"/>
      <sheetName val="15_07_2019_Floripa1"/>
      <sheetName val="31_05_2019_Floripa1"/>
      <sheetName val="Total_Labor_Lawsuits"/>
      <sheetName val="Total_Labor_Escritórios"/>
      <sheetName val="Labor_lawsuits_audiências"/>
      <sheetName val="Casos_Encerrados"/>
      <sheetName val="Casos_Estacionamento_"/>
      <sheetName val="Banco_de_Dados"/>
      <sheetName val="reporte_iva_feb09"/>
      <sheetName val="Mapa_Comercial8"/>
      <sheetName val="Lista_Validação_de_Dados8"/>
      <sheetName val="Aux__Listbox8"/>
      <sheetName val="GSA_Matrix8"/>
      <sheetName val="Faturamento_AMM8"/>
      <sheetName val="Descrição_Status8"/>
      <sheetName val="Novo_Mix_abrasce7"/>
      <sheetName val="Descontos_-_Análises7"/>
      <sheetName val="Inadimplência_-_Análises7"/>
      <sheetName val="Categorias_Abrasce7"/>
      <sheetName val="Comercial_37"/>
      <sheetName val="TESTE_XLW8"/>
      <sheetName val="T_Bond_e_EMBI_+8"/>
      <sheetName val="TJLP_e_CDI8"/>
      <sheetName val="Damodaran_(Beta_e_ERP)8"/>
      <sheetName val="Depositos_judiciais8"/>
      <sheetName val="De_Para8"/>
      <sheetName val="Data_Table8"/>
      <sheetName val="Variance_Summary8"/>
      <sheetName val="Arrend_8"/>
      <sheetName val="RESPOSTA_NESTLE7"/>
      <sheetName val="Fluxo_de_Caixa7"/>
      <sheetName val="Solicitação_de_documentos7"/>
      <sheetName val="Tax_Guide7"/>
      <sheetName val="Size_Premium7"/>
      <sheetName val="DM_Beta177"/>
      <sheetName val="Inadimplência_II7"/>
      <sheetName val="AE_Reference_Sheet7"/>
      <sheetName val="Stand_Abrasce7"/>
      <sheetName val="Categorias_Abrasce_(7)7"/>
      <sheetName val="WACC_VLT5"/>
      <sheetName val="WACC_GRU5"/>
      <sheetName val="Index_(2)5"/>
      <sheetName val="Sumário_Executivo_&gt;2"/>
      <sheetName val="Resumo_Operacional2"/>
      <sheetName val="Resumo_Financeiro2"/>
      <sheetName val="FLCX_Aluguel_Sintético2"/>
      <sheetName val="FLCX_Condominio_Sintético2"/>
      <sheetName val="FLCX_FPP_Sintético2"/>
      <sheetName val="Operacional_&gt;2"/>
      <sheetName val="Destaques_vendas2"/>
      <sheetName val="Custo_de_Ocupação2"/>
      <sheetName val="Inadimplência_I2"/>
      <sheetName val="Comercial_22"/>
      <sheetName val="Infos_Compl_&gt;2"/>
      <sheetName val="Marketing_I2"/>
      <sheetName val="Marketing_II2"/>
      <sheetName val="Marketing_III2"/>
      <sheetName val="Marketing_IV2"/>
      <sheetName val="Apêndice_&gt;2"/>
      <sheetName val="FLCX_Aluguel_20192"/>
      <sheetName val="FLCX_Cond_20192"/>
      <sheetName val="FLCX_FPP_20192"/>
      <sheetName val="FLCX_Estacionamento_Sintético2"/>
      <sheetName val="CTO_&amp;_Vendas2"/>
      <sheetName val="Inputs_&gt;2"/>
      <sheetName val="planilha_leasing_mall2"/>
      <sheetName val="FLCX_Aluguel_Real2"/>
      <sheetName val="FLCX_Cond_Real2"/>
      <sheetName val="FLCX_FPP_Real2"/>
      <sheetName val="Vendas_Lado_a_Lado2"/>
      <sheetName val="Aluguel_Lado_a_Lado2"/>
      <sheetName val="Complementar_Lado_a_Lado2"/>
      <sheetName val="Al_%_Lado_a_Lado2"/>
      <sheetName val="EC_Lado_a_Lado2"/>
      <sheetName val="FPP_Lado_a_Lado2"/>
      <sheetName val="Mapa_de_Faturamento2"/>
      <sheetName val="Receita_de_Encargo_V_S2"/>
      <sheetName val="Vendas_-_Análises2"/>
      <sheetName val="Aluguel_-_Análises2"/>
      <sheetName val="Al_%_-_Análises2"/>
      <sheetName val="Complementar_-_Análises2"/>
      <sheetName val="FPP_-_Análises2"/>
      <sheetName val="EC_-_Análises2"/>
      <sheetName val="CTO_-_Análises2"/>
      <sheetName val="MF_-_Análises2"/>
      <sheetName val="Comercial_-_Análises2"/>
      <sheetName val="Encargo_Empreendedor_-_Análise2"/>
      <sheetName val="FLCX_Aluguel_20182"/>
      <sheetName val="FLCX_Aluguel_Orç2"/>
      <sheetName val="FLCX_Aluguel_Forecast2"/>
      <sheetName val="FLCX_Cond_20182"/>
      <sheetName val="FLCX_Cond_Orç2"/>
      <sheetName val="FLCX_Cond_Forecast2"/>
      <sheetName val="FLCX_FPP_20182"/>
      <sheetName val="FLCX_FPP_Orç2"/>
      <sheetName val="FLCX_FPP_Forecast2"/>
      <sheetName val="Aux__Gráficos2"/>
      <sheetName val="2__Entity_Names3"/>
      <sheetName val="2015_Budget2"/>
      <sheetName val="Total_station_cost2"/>
      <sheetName val="Calculo_global_Depr_2"/>
      <sheetName val="Apl_Financ_2"/>
      <sheetName val="HANDLING_-_VALORES2"/>
      <sheetName val="Movimentação_AF_20042"/>
      <sheetName val="Movimentação_AF_20052"/>
      <sheetName val="Movimentação_AF_20062"/>
      <sheetName val="Mov__Aplic__Financeira_31_10_02"/>
      <sheetName val="Mov__Aplic__Financeira_31_12_02"/>
      <sheetName val="Reconciliações_Setembro2"/>
      <sheetName val="12_20182"/>
      <sheetName val="Imob_custo2"/>
      <sheetName val="BEA_Opened2"/>
      <sheetName val="Branch_Accounts2"/>
      <sheetName val="2015_Daily_Products2"/>
      <sheetName val="Premissas_Gerais2"/>
      <sheetName val="Balanço_Geral2"/>
      <sheetName val="GSB_-_PWR_Gestão2"/>
      <sheetName val="Validações_de_dados2"/>
      <sheetName val="07_08_2019_(3)2"/>
      <sheetName val="07_08_2019_(2)2"/>
      <sheetName val="07_08_20192"/>
      <sheetName val="05_08_2019_PWR2"/>
      <sheetName val="20_05_2019_PWR2"/>
      <sheetName val="15_07_2019_Floripa2"/>
      <sheetName val="31_05_2019_Floripa2"/>
      <sheetName val="B_-_Book_Principal1"/>
      <sheetName val="C_-_Premissas1"/>
      <sheetName val="D_-_Backup1"/>
      <sheetName val="Total_Labor_Lawsuits1"/>
      <sheetName val="Total_Labor_Escritórios1"/>
      <sheetName val="Labor_lawsuits_audiências1"/>
      <sheetName val="Casos_Encerrados1"/>
      <sheetName val="Casos_Estacionamento_1"/>
      <sheetName val="Banco_de_Dados1"/>
      <sheetName val="reporte_iva_feb091"/>
      <sheetName val="blue_life_trabalhista"/>
      <sheetName val="dados blp"/>
      <sheetName val="ACUMULADO ATÉ OUTUBRO"/>
      <sheetName val="ICATU"/>
      <sheetName val="G.G"/>
      <sheetName val="hcb2001"/>
      <sheetName val="2030"/>
      <sheetName val="2031"/>
      <sheetName val="cif-3"/>
      <sheetName val="TELEMIG_209"/>
      <sheetName val="DIVIN_ARAXA"/>
      <sheetName val="ANALI2001"/>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 val="Local"/>
      <sheetName val="Exhibits"/>
      <sheetName val="Cover"/>
      <sheetName val="S"/>
      <sheetName val="Wireless"/>
      <sheetName val="GMG"/>
      <sheetName val="Valuation"/>
      <sheetName val="Hist Inputs"/>
      <sheetName val="CONS-GS"/>
      <sheetName val="oldSEG"/>
      <sheetName val="Quarters"/>
      <sheetName val="Non-Statistical Sampling Master"/>
      <sheetName val="índices"/>
      <sheetName val="Cadastro_Contas"/>
      <sheetName val="sps"/>
      <sheetName val="Dados Gerenciais"/>
      <sheetName val="documento_fi"/>
      <sheetName val="Total"/>
      <sheetName val="Analises"/>
      <sheetName val="Balances"/>
      <sheetName val="Link"/>
      <sheetName val="COTAÇÕES"/>
      <sheetName val="n"/>
      <sheetName val="Carteira- Dez21"/>
      <sheetName val="Q2_4"/>
      <sheetName val="Q2_15"/>
      <sheetName val="Q2_2"/>
      <sheetName val="Depositos_judiciais9"/>
      <sheetName val="TESTE_XLW9"/>
      <sheetName val="Variance_Summary9"/>
      <sheetName val="Arrend_9"/>
      <sheetName val="RESPOSTA_NESTLE8"/>
      <sheetName val="De_Para9"/>
      <sheetName val="Faturamento_AMM9"/>
      <sheetName val="Descrição_Status9"/>
      <sheetName val="T_Bond_e_EMBI_+9"/>
      <sheetName val="TJLP_e_CDI9"/>
      <sheetName val="Damodaran_(Beta_e_ERP)9"/>
      <sheetName val="Mapa_Comercial9"/>
      <sheetName val="Lista_Validação_de_Dados9"/>
      <sheetName val="Aux__Listbox9"/>
      <sheetName val="GSA_Matrix9"/>
      <sheetName val="Data_Table9"/>
      <sheetName val="Novo_Mix_abrasce8"/>
      <sheetName val="Tax_Guide8"/>
      <sheetName val="Size_Premium8"/>
      <sheetName val="DM_Beta178"/>
      <sheetName val="Fluxo_de_Caixa8"/>
      <sheetName val="Descontos_-_Análises8"/>
      <sheetName val="Inadimplência_-_Análises8"/>
      <sheetName val="Categorias_Abrasce8"/>
      <sheetName val="Comercial_38"/>
      <sheetName val="Solicitação_de_documentos8"/>
      <sheetName val="Index_(2)6"/>
      <sheetName val="Inadimplência_II8"/>
      <sheetName val="WACC_VLT6"/>
      <sheetName val="WACC_GRU6"/>
      <sheetName val="AE_Reference_Sheet8"/>
      <sheetName val="Categorias_Abrasce_(7)8"/>
      <sheetName val="Sumário_Executivo_&gt;3"/>
      <sheetName val="Resumo_Operacional3"/>
      <sheetName val="Resumo_Financeiro3"/>
      <sheetName val="FLCX_Aluguel_Sintético3"/>
      <sheetName val="FLCX_Condominio_Sintético3"/>
      <sheetName val="FLCX_FPP_Sintético3"/>
      <sheetName val="Operacional_&gt;3"/>
      <sheetName val="Destaques_vendas3"/>
      <sheetName val="Custo_de_Ocupação3"/>
      <sheetName val="Inadimplência_I3"/>
      <sheetName val="Comercial_23"/>
      <sheetName val="Infos_Compl_&gt;3"/>
      <sheetName val="Marketing_I3"/>
      <sheetName val="Marketing_II3"/>
      <sheetName val="Marketing_III3"/>
      <sheetName val="Marketing_IV3"/>
      <sheetName val="Apêndice_&gt;3"/>
      <sheetName val="FLCX_Aluguel_20193"/>
      <sheetName val="FLCX_Cond_20193"/>
      <sheetName val="FLCX_FPP_20193"/>
      <sheetName val="FLCX_Estacionamento_Sintético3"/>
      <sheetName val="CTO_&amp;_Vendas3"/>
      <sheetName val="Inputs_&gt;3"/>
      <sheetName val="planilha_leasing_mall3"/>
      <sheetName val="FLCX_Aluguel_Real3"/>
      <sheetName val="FLCX_Cond_Real3"/>
      <sheetName val="FLCX_FPP_Real3"/>
      <sheetName val="Vendas_Lado_a_Lado3"/>
      <sheetName val="Aluguel_Lado_a_Lado3"/>
      <sheetName val="Complementar_Lado_a_Lado3"/>
      <sheetName val="Al_%_Lado_a_Lado3"/>
      <sheetName val="EC_Lado_a_Lado3"/>
      <sheetName val="FPP_Lado_a_Lado3"/>
      <sheetName val="Mapa_de_Faturamento3"/>
      <sheetName val="Receita_de_Encargo_V_S3"/>
      <sheetName val="Vendas_-_Análises3"/>
      <sheetName val="Aluguel_-_Análises3"/>
      <sheetName val="Al_%_-_Análises3"/>
      <sheetName val="Complementar_-_Análises3"/>
      <sheetName val="FPP_-_Análises3"/>
      <sheetName val="EC_-_Análises3"/>
      <sheetName val="CTO_-_Análises3"/>
      <sheetName val="MF_-_Análises3"/>
      <sheetName val="Comercial_-_Análises3"/>
      <sheetName val="Encargo_Empreendedor_-_Análise3"/>
      <sheetName val="FLCX_Aluguel_20183"/>
      <sheetName val="FLCX_Aluguel_Orç3"/>
      <sheetName val="FLCX_Aluguel_Forecast3"/>
      <sheetName val="FLCX_Cond_20183"/>
      <sheetName val="FLCX_Cond_Orç3"/>
      <sheetName val="FLCX_Cond_Forecast3"/>
      <sheetName val="FLCX_FPP_20183"/>
      <sheetName val="FLCX_FPP_Orç3"/>
      <sheetName val="FLCX_FPP_Forecast3"/>
      <sheetName val="Aux__Gráficos3"/>
      <sheetName val="Stand_Abrasce8"/>
      <sheetName val="2__Entity_Names4"/>
      <sheetName val="2015_Budget3"/>
      <sheetName val="Total_station_cost3"/>
      <sheetName val="Calculo_global_Depr_3"/>
      <sheetName val="Apl_Financ_3"/>
      <sheetName val="HANDLING_-_VALORES3"/>
      <sheetName val="Movimentação_AF_20043"/>
      <sheetName val="Movimentação_AF_20053"/>
      <sheetName val="Movimentação_AF_20063"/>
      <sheetName val="Mov__Aplic__Financeira_31_10_03"/>
      <sheetName val="Mov__Aplic__Financeira_31_12_03"/>
      <sheetName val="Reconciliações_Setembro3"/>
      <sheetName val="BEA_Opened3"/>
      <sheetName val="Balanço_Geral3"/>
      <sheetName val="GSB_-_PWR_Gestão3"/>
      <sheetName val="Validações_de_dados3"/>
      <sheetName val="07_08_2019_(3)3"/>
      <sheetName val="07_08_2019_(2)3"/>
      <sheetName val="07_08_20193"/>
      <sheetName val="05_08_2019_PWR3"/>
      <sheetName val="20_05_2019_PWR3"/>
      <sheetName val="15_07_2019_Floripa3"/>
      <sheetName val="31_05_2019_Floripa3"/>
      <sheetName val="Branch_Accounts3"/>
      <sheetName val="2015_Daily_Products3"/>
      <sheetName val="Premissas_Gerais3"/>
      <sheetName val="12_20183"/>
      <sheetName val="Imob_custo3"/>
      <sheetName val="Plano_de_Contas"/>
      <sheetName val="_pib_brasil_(_r$_de_1996_)"/>
      <sheetName val="Empréstimos_em_BRL"/>
      <sheetName val="MOD_7_SIN"/>
      <sheetName val="LE2_2007"/>
      <sheetName val="I_-_Índice"/>
      <sheetName val="II_-_Folha_de_Pontos"/>
      <sheetName val="III_-_Work_Program"/>
      <sheetName val="IV_-_Balancete_Ano_N"/>
      <sheetName val="V_-_Imobilizado"/>
      <sheetName val="V_-_Mais_E_Menos_Valias"/>
      <sheetName val="VI_-_RB_Millennium_bcp"/>
      <sheetName val="VI_-_RB_Banco_BCP"/>
      <sheetName val="VI_-_RB_Montepio"/>
      <sheetName val="VI_-_RB_Credit_Card"/>
      <sheetName val="VII_-_Contas_a_Pagar"/>
      <sheetName val="VIII_-_Contas_a_receber"/>
      <sheetName val="XIV_-_Acrescimos"/>
      <sheetName val="XV_-__Diferimentos"/>
      <sheetName val="XI_-_Financiamentos"/>
      <sheetName val="XVI_-_Indie_Campers_Group"/>
      <sheetName val="XVII_-_Rent_Deposits"/>
      <sheetName val="B_-_Book_Principal2"/>
      <sheetName val="C_-_Premissas2"/>
      <sheetName val="D_-_Backup2"/>
      <sheetName val="Excluídos_1"/>
      <sheetName val="Quadrimestral_PCP_CORPORATIVO"/>
      <sheetName val="drop_down_list"/>
      <sheetName val="drill_down_box"/>
      <sheetName val="Validation_Tab"/>
      <sheetName val="P&amp;L_CCI_Detail"/>
      <sheetName val="Debt_Service"/>
      <sheetName val="não_renováveis"/>
      <sheetName val="Orç_Anual_2019"/>
      <sheetName val="sales_vol_"/>
      <sheetName val="Banco_de_Dados2"/>
      <sheetName val="CASH_2000"/>
      <sheetName val="Cos_and_taxes"/>
      <sheetName val="Mapa_de_movimentação_"/>
      <sheetName val="Total_Labor_Lawsuits2"/>
      <sheetName val="Total_Labor_Escritórios2"/>
      <sheetName val="Labor_lawsuits_audiências2"/>
      <sheetName val="Casos_Encerrados2"/>
      <sheetName val="Casos_Estacionamento_2"/>
      <sheetName val="reporte_iva_feb092"/>
      <sheetName val="DIF_FAT_FEV_01"/>
      <sheetName val="blue_life_trabalhista1"/>
      <sheetName val="Folha_-_Orçamento"/>
      <sheetName val="documento_fi1"/>
      <sheetName val="C3W_Summary(1)"/>
      <sheetName val="pl_atual"/>
      <sheetName val="G_G"/>
      <sheetName val="dados_blp"/>
      <sheetName val="ACUMULADO_ATÉ_OUTUBRO"/>
      <sheetName val="Carteira-_Dez21"/>
      <sheetName val="Non-Statistical_Sampling_Master"/>
      <sheetName val="Dados_Gerenciais"/>
      <sheetName val="User_Guide"/>
      <sheetName val="Macro_Tables"/>
      <sheetName val="Exec_Summ_Grph"/>
      <sheetName val="Total_CA_QREs"/>
      <sheetName val="CA_Wages"/>
      <sheetName val="QRE_Charts"/>
      <sheetName val="ORIGINAL_CLAIM"/>
      <sheetName val="PHASE_II"/>
      <sheetName val="Hist_Inputs"/>
      <sheetName val="LLIQUIDO"/>
      <sheetName val="INDICES"/>
      <sheetName val="LUCROBRUTO"/>
      <sheetName val="DUPL.PRAZO.LIQUIDEZ"/>
      <sheetName val="MEX95IB"/>
      <sheetName val="MOLDES PPT"/>
      <sheetName val="Annual CF"/>
      <sheetName val="Escala de Plantão"/>
      <sheetName val="Base Dados"/>
      <sheetName val="DRE_Brasil"/>
      <sheetName val="Cash CCI Detail"/>
      <sheetName val="B-1.1.2 cta 216106"/>
      <sheetName val="gen-2"/>
      <sheetName val="k1"/>
      <sheetName val="input income statement"/>
      <sheetName val="MOV.IMOBILIZADO"/>
      <sheetName val="Renovações"/>
      <sheetName val="provisões.."/>
      <sheetName val="roll sfr"/>
      <sheetName val="Cross Bdr"/>
      <sheetName val="varpel"/>
      <sheetName val="Projeção Issuer"/>
      <sheetName val="p"/>
      <sheetName val="COMPENSAÇÃO"/>
      <sheetName val="WORKD"/>
      <sheetName val="eberle"/>
      <sheetName val="Variables"/>
      <sheetName val="Cenários"/>
      <sheetName val="deprestos"/>
      <sheetName val="transpctr"/>
      <sheetName val="CADASTROS"/>
      <sheetName val="Base_SBI Jun16"/>
      <sheetName val="Table"/>
      <sheetName val="descrições"/>
      <sheetName val="B1 - Composição"/>
      <sheetName val="Base Info"/>
      <sheetName val="49415003-01"/>
      <sheetName val="22410001-01 02"/>
      <sheetName val="18845006-03"/>
      <sheetName val="49415003-02"/>
      <sheetName val="LALURA"/>
      <sheetName val="LALUR"/>
      <sheetName val="18845006-05"/>
      <sheetName val="49420902-04"/>
      <sheetName val="Summary Information"/>
    </sheetNames>
    <sheetDataSet>
      <sheetData sheetId="0" refreshError="1">
        <row r="4">
          <cell r="AR4">
            <v>0</v>
          </cell>
          <cell r="AY4">
            <v>0</v>
          </cell>
          <cell r="BG4">
            <v>0</v>
          </cell>
        </row>
        <row r="5">
          <cell r="AQ5">
            <v>35643</v>
          </cell>
          <cell r="AR5">
            <v>7.4666666666667325E-4</v>
          </cell>
          <cell r="AY5">
            <v>9.2302012183909099E-5</v>
          </cell>
          <cell r="BG5">
            <v>-4.762274704785581E-2</v>
          </cell>
        </row>
        <row r="6">
          <cell r="AQ6">
            <v>35646</v>
          </cell>
          <cell r="AR6">
            <v>1.4905550222221731E-3</v>
          </cell>
          <cell r="AY6">
            <v>9.2302012183909099E-5</v>
          </cell>
          <cell r="BG6">
            <v>-6.6500932256059658E-2</v>
          </cell>
        </row>
        <row r="7">
          <cell r="AQ7">
            <v>35647</v>
          </cell>
          <cell r="AR7">
            <v>2.2349963347887414E-3</v>
          </cell>
          <cell r="AY7">
            <v>8.3071810965495985E-4</v>
          </cell>
          <cell r="BG7">
            <v>-7.4891236793039148E-2</v>
          </cell>
        </row>
        <row r="8">
          <cell r="AQ8">
            <v>35648</v>
          </cell>
          <cell r="AR8">
            <v>2.9766502320764943E-3</v>
          </cell>
          <cell r="AY8">
            <v>1.015322134022556E-3</v>
          </cell>
          <cell r="BG8">
            <v>-2.711311373523928E-2</v>
          </cell>
        </row>
        <row r="9">
          <cell r="AQ9">
            <v>35649</v>
          </cell>
          <cell r="AR9">
            <v>3.722196208749029E-3</v>
          </cell>
          <cell r="AY9">
            <v>1.5691342071257885E-3</v>
          </cell>
          <cell r="BG9">
            <v>-2.7579241765071472E-2</v>
          </cell>
        </row>
        <row r="10">
          <cell r="AQ10">
            <v>35650</v>
          </cell>
        </row>
        <row r="11">
          <cell r="AQ11">
            <v>35653</v>
          </cell>
        </row>
        <row r="12">
          <cell r="AQ12">
            <v>35654</v>
          </cell>
        </row>
        <row r="13">
          <cell r="AQ13">
            <v>35655</v>
          </cell>
        </row>
        <row r="14">
          <cell r="AQ14">
            <v>35656</v>
          </cell>
        </row>
        <row r="15">
          <cell r="AQ15">
            <v>35657</v>
          </cell>
        </row>
        <row r="16">
          <cell r="AQ16">
            <v>35660</v>
          </cell>
        </row>
        <row r="17">
          <cell r="AQ17">
            <v>35661</v>
          </cell>
        </row>
        <row r="18">
          <cell r="AQ18">
            <v>35662</v>
          </cell>
        </row>
        <row r="19">
          <cell r="AQ19">
            <v>35663</v>
          </cell>
        </row>
        <row r="20">
          <cell r="AQ20">
            <v>35664</v>
          </cell>
        </row>
        <row r="21">
          <cell r="AQ21">
            <v>35667</v>
          </cell>
        </row>
        <row r="22">
          <cell r="AQ22">
            <v>35668</v>
          </cell>
        </row>
        <row r="23">
          <cell r="AQ23">
            <v>35669</v>
          </cell>
        </row>
        <row r="24">
          <cell r="AQ24">
            <v>35670</v>
          </cell>
        </row>
        <row r="25">
          <cell r="AQ25">
            <v>35671</v>
          </cell>
        </row>
        <row r="131">
          <cell r="Q131">
            <v>34515</v>
          </cell>
          <cell r="V131">
            <v>100</v>
          </cell>
          <cell r="W131">
            <v>100</v>
          </cell>
          <cell r="X131">
            <v>107.08333333333333</v>
          </cell>
        </row>
        <row r="132">
          <cell r="B132">
            <v>34519</v>
          </cell>
          <cell r="C132">
            <v>34519</v>
          </cell>
          <cell r="E132">
            <v>1.0039800000000001</v>
          </cell>
          <cell r="H132">
            <v>0.94</v>
          </cell>
          <cell r="Q132">
            <v>34519</v>
          </cell>
          <cell r="V132">
            <v>101.77536231884056</v>
          </cell>
          <cell r="W132">
            <v>100.36366666666669</v>
          </cell>
          <cell r="X132">
            <v>107.08333333333333</v>
          </cell>
        </row>
        <row r="133">
          <cell r="B133">
            <v>6</v>
          </cell>
          <cell r="C133">
            <v>34520</v>
          </cell>
          <cell r="E133">
            <v>1.0079925734000001</v>
          </cell>
          <cell r="H133">
            <v>0.93200000000000005</v>
          </cell>
          <cell r="Q133">
            <v>34520</v>
          </cell>
          <cell r="V133">
            <v>101.77536231884056</v>
          </cell>
          <cell r="W133">
            <v>100.76311406000004</v>
          </cell>
          <cell r="X133">
            <v>107.08333333333333</v>
          </cell>
        </row>
        <row r="134">
          <cell r="C134">
            <v>34521</v>
          </cell>
          <cell r="E134">
            <v>1.0120245436936002</v>
          </cell>
          <cell r="H134">
            <v>0.91500000000000004</v>
          </cell>
          <cell r="Q134">
            <v>34521</v>
          </cell>
          <cell r="V134">
            <v>101.77536231884056</v>
          </cell>
          <cell r="W134">
            <v>101.16583063919316</v>
          </cell>
          <cell r="X134">
            <v>107.08333333333333</v>
          </cell>
        </row>
        <row r="135">
          <cell r="C135">
            <v>34522</v>
          </cell>
          <cell r="E135">
            <v>1.0160422811320637</v>
          </cell>
          <cell r="H135">
            <v>0.91</v>
          </cell>
          <cell r="Q135">
            <v>34522</v>
          </cell>
          <cell r="V135">
            <v>101.77536231884056</v>
          </cell>
          <cell r="W135">
            <v>101.57049396174995</v>
          </cell>
          <cell r="X135">
            <v>107.08333333333333</v>
          </cell>
        </row>
        <row r="136">
          <cell r="C136">
            <v>34523</v>
          </cell>
          <cell r="E136">
            <v>1.0199946856056674</v>
          </cell>
          <cell r="H136">
            <v>0.92</v>
          </cell>
          <cell r="Q136">
            <v>34523</v>
          </cell>
          <cell r="V136">
            <v>101.77536231884056</v>
          </cell>
          <cell r="W136">
            <v>101.9737288227781</v>
          </cell>
          <cell r="X136">
            <v>107.08333333333333</v>
          </cell>
        </row>
        <row r="137">
          <cell r="C137">
            <v>34526</v>
          </cell>
          <cell r="E137">
            <v>1.0238264656412592</v>
          </cell>
          <cell r="H137">
            <v>0.92500000000000004</v>
          </cell>
          <cell r="Q137">
            <v>34526</v>
          </cell>
          <cell r="V137">
            <v>101.77536231884056</v>
          </cell>
          <cell r="W137">
            <v>102.37040662789869</v>
          </cell>
          <cell r="X137">
            <v>107.08333333333333</v>
          </cell>
        </row>
        <row r="138">
          <cell r="C138">
            <v>34527</v>
          </cell>
          <cell r="E138">
            <v>1.0277170062106959</v>
          </cell>
          <cell r="H138">
            <v>0.92</v>
          </cell>
          <cell r="Q138">
            <v>34527</v>
          </cell>
          <cell r="V138">
            <v>101.77536231884056</v>
          </cell>
          <cell r="W138">
            <v>102.75497812213081</v>
          </cell>
          <cell r="X138">
            <v>107.08333333333333</v>
          </cell>
        </row>
        <row r="139">
          <cell r="C139">
            <v>34528</v>
          </cell>
          <cell r="E139">
            <v>1.0316257565576508</v>
          </cell>
          <cell r="H139">
            <v>0.92</v>
          </cell>
          <cell r="Q139">
            <v>34528</v>
          </cell>
          <cell r="V139">
            <v>101.77536231884056</v>
          </cell>
          <cell r="W139">
            <v>103.1454470389949</v>
          </cell>
          <cell r="X139">
            <v>107.08333333333333</v>
          </cell>
        </row>
        <row r="140">
          <cell r="C140">
            <v>34529</v>
          </cell>
          <cell r="E140">
            <v>1.03549091439222</v>
          </cell>
          <cell r="H140">
            <v>0.92500000000000004</v>
          </cell>
          <cell r="Q140">
            <v>34529</v>
          </cell>
          <cell r="V140">
            <v>101.77536231884056</v>
          </cell>
          <cell r="W140">
            <v>103.53774355589988</v>
          </cell>
          <cell r="X140">
            <v>107.08333333333333</v>
          </cell>
        </row>
        <row r="141">
          <cell r="B141">
            <v>34530</v>
          </cell>
          <cell r="C141">
            <v>34530</v>
          </cell>
          <cell r="E141">
            <v>1.0390391965922039</v>
          </cell>
          <cell r="H141">
            <v>0.93500000000000005</v>
          </cell>
          <cell r="Q141">
            <v>34530</v>
          </cell>
          <cell r="V141">
            <v>101.77536231884056</v>
          </cell>
          <cell r="W141">
            <v>103.92566496842264</v>
          </cell>
          <cell r="X141">
            <v>107.08333333333333</v>
          </cell>
        </row>
        <row r="142">
          <cell r="C142">
            <v>34533</v>
          </cell>
          <cell r="E142">
            <v>1.0424922701888786</v>
          </cell>
          <cell r="H142">
            <v>0.93500000000000005</v>
          </cell>
          <cell r="Q142">
            <v>34533</v>
          </cell>
          <cell r="V142">
            <v>101.77536231884056</v>
          </cell>
          <cell r="W142">
            <v>104.2817835803811</v>
          </cell>
          <cell r="X142">
            <v>107.08333333333333</v>
          </cell>
        </row>
        <row r="143">
          <cell r="C143">
            <v>34534</v>
          </cell>
          <cell r="E143">
            <v>1.046012419087883</v>
          </cell>
          <cell r="H143">
            <v>0.93100000000000005</v>
          </cell>
          <cell r="Q143">
            <v>34534</v>
          </cell>
          <cell r="V143">
            <v>101.77536231884056</v>
          </cell>
          <cell r="W143">
            <v>104.62834670781324</v>
          </cell>
          <cell r="X143">
            <v>107.08333333333333</v>
          </cell>
        </row>
        <row r="144">
          <cell r="C144">
            <v>34535</v>
          </cell>
          <cell r="E144">
            <v>1.0495200473998911</v>
          </cell>
          <cell r="H144">
            <v>0.93200000000000005</v>
          </cell>
          <cell r="Q144">
            <v>34535</v>
          </cell>
          <cell r="V144">
            <v>101.77536231884056</v>
          </cell>
          <cell r="W144">
            <v>104.98164175852993</v>
          </cell>
          <cell r="X144">
            <v>107.08333333333333</v>
          </cell>
        </row>
        <row r="145">
          <cell r="C145">
            <v>34536</v>
          </cell>
          <cell r="E145">
            <v>1.0524202211308726</v>
          </cell>
          <cell r="H145">
            <v>0.93200000000000005</v>
          </cell>
          <cell r="Q145">
            <v>34536</v>
          </cell>
          <cell r="V145">
            <v>101.77536231884056</v>
          </cell>
          <cell r="W145">
            <v>105.33368019722687</v>
          </cell>
          <cell r="X145">
            <v>107.08333333333333</v>
          </cell>
        </row>
        <row r="146">
          <cell r="C146">
            <v>34537</v>
          </cell>
          <cell r="E146">
            <v>1.0549249812571642</v>
          </cell>
          <cell r="H146">
            <v>0.93500000000000005</v>
          </cell>
          <cell r="Q146">
            <v>34537</v>
          </cell>
          <cell r="V146">
            <v>101.77536231884056</v>
          </cell>
          <cell r="W146">
            <v>105.62475226683853</v>
          </cell>
          <cell r="X146">
            <v>107.08333333333333</v>
          </cell>
        </row>
        <row r="147">
          <cell r="C147">
            <v>34540</v>
          </cell>
          <cell r="E147">
            <v>1.0575095474612444</v>
          </cell>
          <cell r="H147">
            <v>0.93600000000000005</v>
          </cell>
          <cell r="Q147">
            <v>34540</v>
          </cell>
          <cell r="V147">
            <v>102.60869565217391</v>
          </cell>
          <cell r="W147">
            <v>105.87613917723361</v>
          </cell>
          <cell r="X147">
            <v>107.08333333333333</v>
          </cell>
        </row>
        <row r="148">
          <cell r="C148">
            <v>34541</v>
          </cell>
          <cell r="E148">
            <v>1.0599841198023037</v>
          </cell>
          <cell r="H148">
            <v>0.93400000000000005</v>
          </cell>
          <cell r="Q148">
            <v>34541</v>
          </cell>
          <cell r="V148">
            <v>103.44202898550724</v>
          </cell>
          <cell r="W148">
            <v>106.13553571821784</v>
          </cell>
          <cell r="X148">
            <v>107.08333333333333</v>
          </cell>
        </row>
        <row r="149">
          <cell r="C149">
            <v>34542</v>
          </cell>
          <cell r="E149">
            <v>1.0625846141762187</v>
          </cell>
          <cell r="H149">
            <v>0.93600000000000005</v>
          </cell>
          <cell r="Q149">
            <v>34542</v>
          </cell>
          <cell r="V149">
            <v>104.29347826086956</v>
          </cell>
          <cell r="W149">
            <v>106.38389287179847</v>
          </cell>
          <cell r="X149">
            <v>107.08333333333333</v>
          </cell>
        </row>
        <row r="150">
          <cell r="C150">
            <v>34543</v>
          </cell>
          <cell r="E150">
            <v>1.0648124999172748</v>
          </cell>
          <cell r="H150">
            <v>0.94</v>
          </cell>
          <cell r="Q150">
            <v>34543</v>
          </cell>
          <cell r="V150">
            <v>105.14492753623189</v>
          </cell>
          <cell r="W150">
            <v>106.64488802231062</v>
          </cell>
          <cell r="X150">
            <v>107.08333333333333</v>
          </cell>
        </row>
        <row r="151">
          <cell r="B151">
            <v>34544</v>
          </cell>
          <cell r="C151">
            <v>34544</v>
          </cell>
          <cell r="E151">
            <v>1.0667646561671231</v>
          </cell>
          <cell r="H151">
            <v>0.94</v>
          </cell>
          <cell r="Q151">
            <v>34544</v>
          </cell>
          <cell r="V151">
            <v>106.10507246376811</v>
          </cell>
          <cell r="W151">
            <v>106.8684868041974</v>
          </cell>
          <cell r="X151">
            <v>107.08333333333333</v>
          </cell>
        </row>
        <row r="152">
          <cell r="B152">
            <v>1.0416000000000001</v>
          </cell>
          <cell r="H152">
            <v>0.93200000000000005</v>
          </cell>
          <cell r="Q152">
            <v>34547</v>
          </cell>
          <cell r="X152">
            <v>107.08333333333333</v>
          </cell>
        </row>
        <row r="153">
          <cell r="H153">
            <v>0.91900000000000004</v>
          </cell>
        </row>
        <row r="154">
          <cell r="H154">
            <v>0.91</v>
          </cell>
        </row>
        <row r="155">
          <cell r="H155">
            <v>0.91</v>
          </cell>
        </row>
        <row r="156">
          <cell r="H156">
            <v>0.91200000000000003</v>
          </cell>
        </row>
        <row r="157">
          <cell r="H157">
            <v>0.90600000000000003</v>
          </cell>
        </row>
        <row r="158">
          <cell r="H158">
            <v>0.89100000000000001</v>
          </cell>
        </row>
        <row r="159">
          <cell r="H159">
            <v>0.89200000000000002</v>
          </cell>
        </row>
        <row r="160">
          <cell r="H160">
            <v>0.89400000000000002</v>
          </cell>
        </row>
        <row r="161">
          <cell r="H161">
            <v>0.90600000000000003</v>
          </cell>
        </row>
        <row r="162">
          <cell r="B162">
            <v>34561</v>
          </cell>
          <cell r="H162">
            <v>0.89400000000000002</v>
          </cell>
        </row>
        <row r="163">
          <cell r="H163">
            <v>0.89600000000000002</v>
          </cell>
        </row>
        <row r="164">
          <cell r="H164">
            <v>0.90100000000000002</v>
          </cell>
        </row>
        <row r="165">
          <cell r="H165">
            <v>0.89700000000000002</v>
          </cell>
        </row>
        <row r="166">
          <cell r="H166">
            <v>0.89400000000000002</v>
          </cell>
        </row>
        <row r="167">
          <cell r="H167">
            <v>0.88700000000000001</v>
          </cell>
        </row>
        <row r="168">
          <cell r="H168">
            <v>0.88800000000000001</v>
          </cell>
        </row>
        <row r="169">
          <cell r="H169">
            <v>0.88400000000000001</v>
          </cell>
        </row>
        <row r="170">
          <cell r="H170">
            <v>0.88800000000000001</v>
          </cell>
        </row>
        <row r="171">
          <cell r="H171">
            <v>0.88600000000000001</v>
          </cell>
        </row>
        <row r="172">
          <cell r="H172">
            <v>0.89600000000000002</v>
          </cell>
        </row>
        <row r="173">
          <cell r="H173">
            <v>0.88700000000000001</v>
          </cell>
        </row>
        <row r="174">
          <cell r="B174">
            <v>34577</v>
          </cell>
          <cell r="H174">
            <v>0.89</v>
          </cell>
        </row>
        <row r="175">
          <cell r="B175">
            <v>1.0383</v>
          </cell>
          <cell r="H175">
            <v>0.88500000000000001</v>
          </cell>
        </row>
        <row r="176">
          <cell r="H176">
            <v>0.88700000000000001</v>
          </cell>
        </row>
        <row r="177">
          <cell r="H177">
            <v>0.89200000000000002</v>
          </cell>
        </row>
        <row r="178">
          <cell r="H178">
            <v>0.88600000000000001</v>
          </cell>
        </row>
        <row r="179">
          <cell r="H179">
            <v>0.88100000000000001</v>
          </cell>
        </row>
        <row r="180">
          <cell r="H180">
            <v>0.872</v>
          </cell>
        </row>
        <row r="181">
          <cell r="H181">
            <v>0.85099999999999998</v>
          </cell>
        </row>
        <row r="182">
          <cell r="H182">
            <v>0.86</v>
          </cell>
        </row>
        <row r="183">
          <cell r="H183">
            <v>0.85499999999999998</v>
          </cell>
        </row>
        <row r="184">
          <cell r="B184">
            <v>34592</v>
          </cell>
          <cell r="H184">
            <v>0.85699999999999998</v>
          </cell>
        </row>
        <row r="185">
          <cell r="H185">
            <v>0.85699999999999998</v>
          </cell>
        </row>
        <row r="186">
          <cell r="H186">
            <v>0.85399999999999998</v>
          </cell>
        </row>
        <row r="187">
          <cell r="H187">
            <v>0.85399999999999998</v>
          </cell>
        </row>
        <row r="188">
          <cell r="H188">
            <v>0.85699999999999998</v>
          </cell>
        </row>
        <row r="189">
          <cell r="H189">
            <v>0.85499999999999998</v>
          </cell>
        </row>
        <row r="190">
          <cell r="H190">
            <v>0.85699999999999998</v>
          </cell>
        </row>
        <row r="191">
          <cell r="H191">
            <v>0.86199999999999999</v>
          </cell>
        </row>
        <row r="192">
          <cell r="H192">
            <v>0.86799999999999999</v>
          </cell>
        </row>
        <row r="193">
          <cell r="H193">
            <v>0.86199999999999999</v>
          </cell>
        </row>
        <row r="194">
          <cell r="H194">
            <v>0.86099999999999999</v>
          </cell>
        </row>
        <row r="195">
          <cell r="B195">
            <v>34607</v>
          </cell>
          <cell r="H195">
            <v>0.85299999999999998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ow r="132">
          <cell r="B132">
            <v>42496</v>
          </cell>
        </row>
      </sheetData>
      <sheetData sheetId="103">
        <row r="132">
          <cell r="B132">
            <v>42496</v>
          </cell>
        </row>
      </sheetData>
      <sheetData sheetId="104">
        <row r="132">
          <cell r="B132">
            <v>42496</v>
          </cell>
        </row>
      </sheetData>
      <sheetData sheetId="105">
        <row r="132">
          <cell r="B132">
            <v>42496</v>
          </cell>
        </row>
      </sheetData>
      <sheetData sheetId="106">
        <row r="132">
          <cell r="B132">
            <v>42496</v>
          </cell>
        </row>
      </sheetData>
      <sheetData sheetId="107">
        <row r="132">
          <cell r="B132">
            <v>42496</v>
          </cell>
        </row>
      </sheetData>
      <sheetData sheetId="108"/>
      <sheetData sheetId="109"/>
      <sheetData sheetId="110"/>
      <sheetData sheetId="111"/>
      <sheetData sheetId="112"/>
      <sheetData sheetId="113"/>
      <sheetData sheetId="114"/>
      <sheetData sheetId="115"/>
      <sheetData sheetId="116"/>
      <sheetData sheetId="117">
        <row r="132">
          <cell r="B132">
            <v>42496</v>
          </cell>
        </row>
      </sheetData>
      <sheetData sheetId="118">
        <row r="132">
          <cell r="B132">
            <v>42496</v>
          </cell>
        </row>
      </sheetData>
      <sheetData sheetId="119">
        <row r="132">
          <cell r="B132">
            <v>42496</v>
          </cell>
        </row>
      </sheetData>
      <sheetData sheetId="120">
        <row r="132">
          <cell r="B132">
            <v>42496</v>
          </cell>
        </row>
      </sheetData>
      <sheetData sheetId="121">
        <row r="132">
          <cell r="B132">
            <v>42496</v>
          </cell>
        </row>
      </sheetData>
      <sheetData sheetId="122">
        <row r="132">
          <cell r="B132">
            <v>42496</v>
          </cell>
        </row>
      </sheetData>
      <sheetData sheetId="123">
        <row r="132">
          <cell r="B132">
            <v>42496</v>
          </cell>
        </row>
      </sheetData>
      <sheetData sheetId="124"/>
      <sheetData sheetId="125">
        <row r="132">
          <cell r="B132">
            <v>42496</v>
          </cell>
        </row>
      </sheetData>
      <sheetData sheetId="126">
        <row r="132">
          <cell r="B132">
            <v>42496</v>
          </cell>
        </row>
      </sheetData>
      <sheetData sheetId="127">
        <row r="132">
          <cell r="B132">
            <v>42496</v>
          </cell>
        </row>
      </sheetData>
      <sheetData sheetId="128">
        <row r="132">
          <cell r="B132">
            <v>42496</v>
          </cell>
        </row>
      </sheetData>
      <sheetData sheetId="129">
        <row r="132">
          <cell r="B132">
            <v>42496</v>
          </cell>
        </row>
      </sheetData>
      <sheetData sheetId="130">
        <row r="132">
          <cell r="B132">
            <v>42496</v>
          </cell>
        </row>
      </sheetData>
      <sheetData sheetId="131">
        <row r="132">
          <cell r="B132">
            <v>42496</v>
          </cell>
        </row>
      </sheetData>
      <sheetData sheetId="132" refreshError="1"/>
      <sheetData sheetId="133" refreshError="1"/>
      <sheetData sheetId="134" refreshError="1"/>
      <sheetData sheetId="135" refreshError="1"/>
      <sheetData sheetId="136" refreshError="1"/>
      <sheetData sheetId="137">
        <row r="132">
          <cell r="B132">
            <v>42496</v>
          </cell>
        </row>
      </sheetData>
      <sheetData sheetId="138">
        <row r="132">
          <cell r="B132">
            <v>42496</v>
          </cell>
        </row>
      </sheetData>
      <sheetData sheetId="139"/>
      <sheetData sheetId="140"/>
      <sheetData sheetId="141"/>
      <sheetData sheetId="142"/>
      <sheetData sheetId="143"/>
      <sheetData sheetId="144">
        <row r="132">
          <cell r="B132">
            <v>42496</v>
          </cell>
        </row>
      </sheetData>
      <sheetData sheetId="145">
        <row r="132">
          <cell r="B132">
            <v>42496</v>
          </cell>
        </row>
      </sheetData>
      <sheetData sheetId="146">
        <row r="132">
          <cell r="B132">
            <v>42496</v>
          </cell>
        </row>
      </sheetData>
      <sheetData sheetId="147">
        <row r="132">
          <cell r="B132">
            <v>42496</v>
          </cell>
        </row>
      </sheetData>
      <sheetData sheetId="148"/>
      <sheetData sheetId="149"/>
      <sheetData sheetId="150">
        <row r="132">
          <cell r="B132">
            <v>42496</v>
          </cell>
        </row>
      </sheetData>
      <sheetData sheetId="151">
        <row r="132">
          <cell r="B132">
            <v>42496</v>
          </cell>
        </row>
      </sheetData>
      <sheetData sheetId="152">
        <row r="132">
          <cell r="B132">
            <v>42496</v>
          </cell>
        </row>
      </sheetData>
      <sheetData sheetId="153">
        <row r="132">
          <cell r="B132">
            <v>42496</v>
          </cell>
        </row>
      </sheetData>
      <sheetData sheetId="154">
        <row r="132">
          <cell r="B132">
            <v>42496</v>
          </cell>
        </row>
      </sheetData>
      <sheetData sheetId="155">
        <row r="132">
          <cell r="B132">
            <v>42496</v>
          </cell>
        </row>
      </sheetData>
      <sheetData sheetId="156">
        <row r="132">
          <cell r="B132">
            <v>42496</v>
          </cell>
        </row>
      </sheetData>
      <sheetData sheetId="157">
        <row r="132">
          <cell r="B132">
            <v>42496</v>
          </cell>
        </row>
      </sheetData>
      <sheetData sheetId="158">
        <row r="132">
          <cell r="B132">
            <v>42496</v>
          </cell>
        </row>
      </sheetData>
      <sheetData sheetId="159">
        <row r="132">
          <cell r="B132">
            <v>42496</v>
          </cell>
        </row>
      </sheetData>
      <sheetData sheetId="160">
        <row r="132">
          <cell r="B132">
            <v>42496</v>
          </cell>
        </row>
      </sheetData>
      <sheetData sheetId="161">
        <row r="132">
          <cell r="B132">
            <v>42496</v>
          </cell>
        </row>
      </sheetData>
      <sheetData sheetId="162">
        <row r="132">
          <cell r="B132">
            <v>42496</v>
          </cell>
        </row>
      </sheetData>
      <sheetData sheetId="163">
        <row r="132">
          <cell r="B132">
            <v>42496</v>
          </cell>
        </row>
      </sheetData>
      <sheetData sheetId="164">
        <row r="132">
          <cell r="B132">
            <v>42496</v>
          </cell>
        </row>
      </sheetData>
      <sheetData sheetId="165">
        <row r="132">
          <cell r="B132">
            <v>42496</v>
          </cell>
        </row>
      </sheetData>
      <sheetData sheetId="166">
        <row r="132">
          <cell r="B132">
            <v>42496</v>
          </cell>
        </row>
      </sheetData>
      <sheetData sheetId="167">
        <row r="132">
          <cell r="B132">
            <v>42496</v>
          </cell>
        </row>
      </sheetData>
      <sheetData sheetId="168">
        <row r="132">
          <cell r="B132">
            <v>42496</v>
          </cell>
        </row>
      </sheetData>
      <sheetData sheetId="169">
        <row r="132">
          <cell r="B132">
            <v>42496</v>
          </cell>
        </row>
      </sheetData>
      <sheetData sheetId="170"/>
      <sheetData sheetId="171">
        <row r="132">
          <cell r="B132">
            <v>42496</v>
          </cell>
        </row>
      </sheetData>
      <sheetData sheetId="172">
        <row r="132">
          <cell r="B132">
            <v>42496</v>
          </cell>
        </row>
      </sheetData>
      <sheetData sheetId="173">
        <row r="132">
          <cell r="B132">
            <v>42496</v>
          </cell>
        </row>
      </sheetData>
      <sheetData sheetId="174">
        <row r="132">
          <cell r="B132">
            <v>42496</v>
          </cell>
        </row>
      </sheetData>
      <sheetData sheetId="175">
        <row r="132">
          <cell r="B132">
            <v>42496</v>
          </cell>
        </row>
      </sheetData>
      <sheetData sheetId="176">
        <row r="132">
          <cell r="B132">
            <v>42496</v>
          </cell>
        </row>
      </sheetData>
      <sheetData sheetId="177">
        <row r="132">
          <cell r="B132">
            <v>42496</v>
          </cell>
        </row>
      </sheetData>
      <sheetData sheetId="178"/>
      <sheetData sheetId="179"/>
      <sheetData sheetId="180">
        <row r="132">
          <cell r="B132">
            <v>42496</v>
          </cell>
        </row>
      </sheetData>
      <sheetData sheetId="181">
        <row r="132">
          <cell r="B132">
            <v>42496</v>
          </cell>
        </row>
      </sheetData>
      <sheetData sheetId="182">
        <row r="132">
          <cell r="B132">
            <v>42496</v>
          </cell>
        </row>
      </sheetData>
      <sheetData sheetId="183">
        <row r="132">
          <cell r="B132">
            <v>42496</v>
          </cell>
        </row>
      </sheetData>
      <sheetData sheetId="184">
        <row r="132">
          <cell r="B132">
            <v>42496</v>
          </cell>
        </row>
      </sheetData>
      <sheetData sheetId="185">
        <row r="132">
          <cell r="B132">
            <v>42496</v>
          </cell>
        </row>
      </sheetData>
      <sheetData sheetId="186">
        <row r="132">
          <cell r="B132">
            <v>42496</v>
          </cell>
        </row>
      </sheetData>
      <sheetData sheetId="187">
        <row r="132">
          <cell r="B132">
            <v>42496</v>
          </cell>
        </row>
      </sheetData>
      <sheetData sheetId="188">
        <row r="132">
          <cell r="B132">
            <v>42496</v>
          </cell>
        </row>
      </sheetData>
      <sheetData sheetId="189">
        <row r="132">
          <cell r="B132">
            <v>42496</v>
          </cell>
        </row>
      </sheetData>
      <sheetData sheetId="190">
        <row r="132">
          <cell r="B132">
            <v>42496</v>
          </cell>
        </row>
      </sheetData>
      <sheetData sheetId="191">
        <row r="132">
          <cell r="B132">
            <v>42496</v>
          </cell>
        </row>
      </sheetData>
      <sheetData sheetId="192">
        <row r="132">
          <cell r="B132">
            <v>42496</v>
          </cell>
        </row>
      </sheetData>
      <sheetData sheetId="193">
        <row r="132">
          <cell r="B132">
            <v>42496</v>
          </cell>
        </row>
      </sheetData>
      <sheetData sheetId="194">
        <row r="132">
          <cell r="B132">
            <v>42496</v>
          </cell>
        </row>
      </sheetData>
      <sheetData sheetId="195">
        <row r="132">
          <cell r="B132">
            <v>42496</v>
          </cell>
        </row>
      </sheetData>
      <sheetData sheetId="196">
        <row r="132">
          <cell r="B132">
            <v>42496</v>
          </cell>
        </row>
      </sheetData>
      <sheetData sheetId="197">
        <row r="132">
          <cell r="B132">
            <v>42496</v>
          </cell>
        </row>
      </sheetData>
      <sheetData sheetId="198">
        <row r="132">
          <cell r="B132">
            <v>42496</v>
          </cell>
        </row>
      </sheetData>
      <sheetData sheetId="199">
        <row r="132">
          <cell r="B132">
            <v>42496</v>
          </cell>
        </row>
      </sheetData>
      <sheetData sheetId="200">
        <row r="132">
          <cell r="B132">
            <v>42496</v>
          </cell>
        </row>
      </sheetData>
      <sheetData sheetId="201">
        <row r="132">
          <cell r="B132">
            <v>42496</v>
          </cell>
        </row>
      </sheetData>
      <sheetData sheetId="202">
        <row r="131">
          <cell r="Q131">
            <v>0</v>
          </cell>
        </row>
      </sheetData>
      <sheetData sheetId="203">
        <row r="132">
          <cell r="B132">
            <v>42496</v>
          </cell>
        </row>
      </sheetData>
      <sheetData sheetId="204">
        <row r="132">
          <cell r="B132">
            <v>42496</v>
          </cell>
        </row>
      </sheetData>
      <sheetData sheetId="205"/>
      <sheetData sheetId="206">
        <row r="132">
          <cell r="B132">
            <v>42496</v>
          </cell>
        </row>
      </sheetData>
      <sheetData sheetId="207">
        <row r="132">
          <cell r="B132">
            <v>42496</v>
          </cell>
        </row>
      </sheetData>
      <sheetData sheetId="208">
        <row r="132">
          <cell r="B132">
            <v>42496</v>
          </cell>
        </row>
      </sheetData>
      <sheetData sheetId="209">
        <row r="131">
          <cell r="Q131">
            <v>0</v>
          </cell>
        </row>
      </sheetData>
      <sheetData sheetId="210">
        <row r="132">
          <cell r="B132">
            <v>42496</v>
          </cell>
        </row>
      </sheetData>
      <sheetData sheetId="211">
        <row r="132">
          <cell r="B132">
            <v>42496</v>
          </cell>
        </row>
      </sheetData>
      <sheetData sheetId="212">
        <row r="131">
          <cell r="Q131">
            <v>0</v>
          </cell>
        </row>
      </sheetData>
      <sheetData sheetId="213">
        <row r="132">
          <cell r="B132">
            <v>42496</v>
          </cell>
        </row>
      </sheetData>
      <sheetData sheetId="214">
        <row r="132">
          <cell r="B132">
            <v>42496</v>
          </cell>
        </row>
      </sheetData>
      <sheetData sheetId="215">
        <row r="132">
          <cell r="B132">
            <v>42496</v>
          </cell>
        </row>
      </sheetData>
      <sheetData sheetId="216">
        <row r="132">
          <cell r="B132">
            <v>42496</v>
          </cell>
        </row>
      </sheetData>
      <sheetData sheetId="217" refreshError="1"/>
      <sheetData sheetId="218">
        <row r="132">
          <cell r="B132">
            <v>42496</v>
          </cell>
        </row>
      </sheetData>
      <sheetData sheetId="219">
        <row r="132">
          <cell r="B132">
            <v>42496</v>
          </cell>
        </row>
      </sheetData>
      <sheetData sheetId="220">
        <row r="132">
          <cell r="B132">
            <v>42496</v>
          </cell>
        </row>
      </sheetData>
      <sheetData sheetId="221">
        <row r="132">
          <cell r="B132">
            <v>42496</v>
          </cell>
        </row>
      </sheetData>
      <sheetData sheetId="222">
        <row r="132">
          <cell r="B132">
            <v>42496</v>
          </cell>
        </row>
      </sheetData>
      <sheetData sheetId="223">
        <row r="132">
          <cell r="B132">
            <v>42496</v>
          </cell>
        </row>
      </sheetData>
      <sheetData sheetId="224">
        <row r="132">
          <cell r="B132">
            <v>42496</v>
          </cell>
        </row>
      </sheetData>
      <sheetData sheetId="225">
        <row r="132">
          <cell r="B132">
            <v>42496</v>
          </cell>
        </row>
      </sheetData>
      <sheetData sheetId="226">
        <row r="132">
          <cell r="B132">
            <v>42496</v>
          </cell>
        </row>
      </sheetData>
      <sheetData sheetId="227">
        <row r="132">
          <cell r="B132">
            <v>42496</v>
          </cell>
        </row>
      </sheetData>
      <sheetData sheetId="228">
        <row r="132">
          <cell r="B132">
            <v>42496</v>
          </cell>
        </row>
      </sheetData>
      <sheetData sheetId="229">
        <row r="132">
          <cell r="B132">
            <v>42496</v>
          </cell>
        </row>
      </sheetData>
      <sheetData sheetId="230">
        <row r="132">
          <cell r="B132">
            <v>42496</v>
          </cell>
        </row>
      </sheetData>
      <sheetData sheetId="231">
        <row r="132">
          <cell r="B132">
            <v>42496</v>
          </cell>
        </row>
      </sheetData>
      <sheetData sheetId="232">
        <row r="132">
          <cell r="B132">
            <v>42496</v>
          </cell>
        </row>
      </sheetData>
      <sheetData sheetId="233">
        <row r="132">
          <cell r="B132">
            <v>42496</v>
          </cell>
        </row>
      </sheetData>
      <sheetData sheetId="234">
        <row r="132">
          <cell r="B132">
            <v>42496</v>
          </cell>
        </row>
      </sheetData>
      <sheetData sheetId="235">
        <row r="132">
          <cell r="B132">
            <v>42496</v>
          </cell>
        </row>
      </sheetData>
      <sheetData sheetId="236">
        <row r="132">
          <cell r="B132">
            <v>42496</v>
          </cell>
        </row>
      </sheetData>
      <sheetData sheetId="237"/>
      <sheetData sheetId="238"/>
      <sheetData sheetId="239">
        <row r="132">
          <cell r="B132">
            <v>42496</v>
          </cell>
        </row>
      </sheetData>
      <sheetData sheetId="240">
        <row r="132">
          <cell r="B132">
            <v>42496</v>
          </cell>
        </row>
      </sheetData>
      <sheetData sheetId="241">
        <row r="132">
          <cell r="B132">
            <v>42496</v>
          </cell>
        </row>
      </sheetData>
      <sheetData sheetId="242">
        <row r="132">
          <cell r="B132">
            <v>42496</v>
          </cell>
        </row>
      </sheetData>
      <sheetData sheetId="243">
        <row r="132">
          <cell r="B132">
            <v>42496</v>
          </cell>
        </row>
      </sheetData>
      <sheetData sheetId="244">
        <row r="132">
          <cell r="B132">
            <v>42496</v>
          </cell>
        </row>
      </sheetData>
      <sheetData sheetId="245">
        <row r="132">
          <cell r="B132">
            <v>42496</v>
          </cell>
        </row>
      </sheetData>
      <sheetData sheetId="246">
        <row r="132">
          <cell r="B132">
            <v>42496</v>
          </cell>
        </row>
      </sheetData>
      <sheetData sheetId="247">
        <row r="132">
          <cell r="B132">
            <v>42496</v>
          </cell>
        </row>
      </sheetData>
      <sheetData sheetId="248" refreshError="1"/>
      <sheetData sheetId="249" refreshError="1"/>
      <sheetData sheetId="250" refreshError="1"/>
      <sheetData sheetId="251" refreshError="1"/>
      <sheetData sheetId="252">
        <row r="131">
          <cell r="Q131">
            <v>0</v>
          </cell>
        </row>
      </sheetData>
      <sheetData sheetId="253">
        <row r="131">
          <cell r="Q131">
            <v>0</v>
          </cell>
        </row>
      </sheetData>
      <sheetData sheetId="254">
        <row r="131">
          <cell r="Q131">
            <v>0</v>
          </cell>
        </row>
      </sheetData>
      <sheetData sheetId="255">
        <row r="131">
          <cell r="Q131">
            <v>0</v>
          </cell>
        </row>
      </sheetData>
      <sheetData sheetId="256">
        <row r="131">
          <cell r="Q131">
            <v>0</v>
          </cell>
        </row>
      </sheetData>
      <sheetData sheetId="257">
        <row r="132">
          <cell r="B132">
            <v>42496</v>
          </cell>
        </row>
      </sheetData>
      <sheetData sheetId="258">
        <row r="132">
          <cell r="B132">
            <v>42496</v>
          </cell>
        </row>
      </sheetData>
      <sheetData sheetId="259">
        <row r="132">
          <cell r="B132">
            <v>42496</v>
          </cell>
        </row>
      </sheetData>
      <sheetData sheetId="260">
        <row r="132">
          <cell r="B132">
            <v>42496</v>
          </cell>
        </row>
      </sheetData>
      <sheetData sheetId="261">
        <row r="132">
          <cell r="B132">
            <v>42496</v>
          </cell>
        </row>
      </sheetData>
      <sheetData sheetId="262"/>
      <sheetData sheetId="263" refreshError="1"/>
      <sheetData sheetId="264" refreshError="1"/>
      <sheetData sheetId="265" refreshError="1"/>
      <sheetData sheetId="266" refreshError="1"/>
      <sheetData sheetId="267">
        <row r="131">
          <cell r="Q131">
            <v>0</v>
          </cell>
        </row>
      </sheetData>
      <sheetData sheetId="268">
        <row r="131">
          <cell r="Q131">
            <v>0</v>
          </cell>
        </row>
      </sheetData>
      <sheetData sheetId="269">
        <row r="131">
          <cell r="Q131">
            <v>0</v>
          </cell>
        </row>
      </sheetData>
      <sheetData sheetId="270">
        <row r="131">
          <cell r="Q131">
            <v>0</v>
          </cell>
        </row>
      </sheetData>
      <sheetData sheetId="271">
        <row r="131">
          <cell r="Q131">
            <v>0</v>
          </cell>
        </row>
      </sheetData>
      <sheetData sheetId="272">
        <row r="131">
          <cell r="Q131">
            <v>0</v>
          </cell>
        </row>
      </sheetData>
      <sheetData sheetId="273">
        <row r="131">
          <cell r="Q131">
            <v>0</v>
          </cell>
        </row>
      </sheetData>
      <sheetData sheetId="274">
        <row r="131">
          <cell r="Q131">
            <v>0</v>
          </cell>
        </row>
      </sheetData>
      <sheetData sheetId="275">
        <row r="131">
          <cell r="Q131">
            <v>0</v>
          </cell>
        </row>
      </sheetData>
      <sheetData sheetId="276">
        <row r="131">
          <cell r="Q131">
            <v>0</v>
          </cell>
        </row>
      </sheetData>
      <sheetData sheetId="277">
        <row r="131">
          <cell r="Q131">
            <v>0</v>
          </cell>
        </row>
      </sheetData>
      <sheetData sheetId="278">
        <row r="131">
          <cell r="Q131">
            <v>0</v>
          </cell>
        </row>
      </sheetData>
      <sheetData sheetId="279">
        <row r="131">
          <cell r="Q131">
            <v>0</v>
          </cell>
        </row>
      </sheetData>
      <sheetData sheetId="280">
        <row r="131">
          <cell r="Q131">
            <v>0</v>
          </cell>
        </row>
      </sheetData>
      <sheetData sheetId="281" refreshError="1"/>
      <sheetData sheetId="282" refreshError="1"/>
      <sheetData sheetId="283">
        <row r="131">
          <cell r="Q131">
            <v>0</v>
          </cell>
        </row>
      </sheetData>
      <sheetData sheetId="284">
        <row r="131">
          <cell r="Q131">
            <v>0</v>
          </cell>
        </row>
      </sheetData>
      <sheetData sheetId="285">
        <row r="131">
          <cell r="Q131">
            <v>0</v>
          </cell>
        </row>
      </sheetData>
      <sheetData sheetId="286">
        <row r="131">
          <cell r="Q131">
            <v>0</v>
          </cell>
        </row>
      </sheetData>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refreshError="1"/>
      <sheetData sheetId="316" refreshError="1"/>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ow r="131">
          <cell r="Q131">
            <v>0</v>
          </cell>
        </row>
      </sheetData>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row r="131">
          <cell r="Q131">
            <v>0</v>
          </cell>
        </row>
      </sheetData>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ow r="73">
          <cell r="AG73" t="str">
            <v>analisando documentos.</v>
          </cell>
        </row>
      </sheetData>
      <sheetData sheetId="531"/>
      <sheetData sheetId="532"/>
      <sheetData sheetId="533"/>
      <sheetData sheetId="534"/>
      <sheetData sheetId="535">
        <row r="73">
          <cell r="AG73" t="str">
            <v>analisando documentos.</v>
          </cell>
        </row>
      </sheetData>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refreshError="1"/>
      <sheetData sheetId="562" refreshError="1"/>
      <sheetData sheetId="563" refreshError="1"/>
      <sheetData sheetId="564" refreshError="1"/>
      <sheetData sheetId="565" refreshError="1"/>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refreshError="1"/>
      <sheetData sheetId="603" refreshError="1"/>
      <sheetData sheetId="604" refreshError="1"/>
      <sheetData sheetId="605" refreshError="1"/>
      <sheetData sheetId="606"/>
      <sheetData sheetId="607"/>
      <sheetData sheetId="608">
        <row r="132">
          <cell r="B132">
            <v>42496</v>
          </cell>
        </row>
      </sheetData>
      <sheetData sheetId="609"/>
      <sheetData sheetId="610">
        <row r="132">
          <cell r="B132">
            <v>42496</v>
          </cell>
        </row>
      </sheetData>
      <sheetData sheetId="611"/>
      <sheetData sheetId="612"/>
      <sheetData sheetId="613"/>
      <sheetData sheetId="614">
        <row r="132">
          <cell r="B132">
            <v>42496</v>
          </cell>
        </row>
      </sheetData>
      <sheetData sheetId="615"/>
      <sheetData sheetId="616">
        <row r="132">
          <cell r="B132">
            <v>42496</v>
          </cell>
        </row>
      </sheetData>
      <sheetData sheetId="617"/>
      <sheetData sheetId="618"/>
      <sheetData sheetId="619"/>
      <sheetData sheetId="620">
        <row r="132">
          <cell r="B132">
            <v>42496</v>
          </cell>
        </row>
      </sheetData>
      <sheetData sheetId="621"/>
      <sheetData sheetId="622"/>
      <sheetData sheetId="623"/>
      <sheetData sheetId="624"/>
      <sheetData sheetId="625"/>
      <sheetData sheetId="626">
        <row r="132">
          <cell r="B132">
            <v>42496</v>
          </cell>
        </row>
      </sheetData>
      <sheetData sheetId="627"/>
      <sheetData sheetId="628"/>
      <sheetData sheetId="629"/>
      <sheetData sheetId="630"/>
      <sheetData sheetId="631"/>
      <sheetData sheetId="632"/>
      <sheetData sheetId="633"/>
      <sheetData sheetId="634">
        <row r="132">
          <cell r="B132">
            <v>42496</v>
          </cell>
        </row>
      </sheetData>
      <sheetData sheetId="635"/>
      <sheetData sheetId="636"/>
      <sheetData sheetId="637"/>
      <sheetData sheetId="638">
        <row r="132">
          <cell r="B132">
            <v>42496</v>
          </cell>
        </row>
      </sheetData>
      <sheetData sheetId="639"/>
      <sheetData sheetId="640">
        <row r="132">
          <cell r="B132">
            <v>42496</v>
          </cell>
        </row>
      </sheetData>
      <sheetData sheetId="641"/>
      <sheetData sheetId="642"/>
      <sheetData sheetId="643"/>
      <sheetData sheetId="644">
        <row r="132">
          <cell r="B132">
            <v>42496</v>
          </cell>
        </row>
      </sheetData>
      <sheetData sheetId="645"/>
      <sheetData sheetId="646">
        <row r="132">
          <cell r="B132">
            <v>42496</v>
          </cell>
        </row>
      </sheetData>
      <sheetData sheetId="647"/>
      <sheetData sheetId="648"/>
      <sheetData sheetId="649"/>
      <sheetData sheetId="650">
        <row r="132">
          <cell r="B132">
            <v>42496</v>
          </cell>
        </row>
      </sheetData>
      <sheetData sheetId="651"/>
      <sheetData sheetId="652"/>
      <sheetData sheetId="653"/>
      <sheetData sheetId="654"/>
      <sheetData sheetId="655"/>
      <sheetData sheetId="656">
        <row r="132">
          <cell r="B132">
            <v>42496</v>
          </cell>
        </row>
      </sheetData>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row r="132">
          <cell r="B132">
            <v>42496</v>
          </cell>
        </row>
      </sheetData>
      <sheetData sheetId="742"/>
      <sheetData sheetId="743"/>
      <sheetData sheetId="744"/>
      <sheetData sheetId="745">
        <row r="132">
          <cell r="B132">
            <v>42496</v>
          </cell>
        </row>
      </sheetData>
      <sheetData sheetId="746"/>
      <sheetData sheetId="747">
        <row r="132">
          <cell r="B132">
            <v>42496</v>
          </cell>
        </row>
      </sheetData>
      <sheetData sheetId="748"/>
      <sheetData sheetId="749"/>
      <sheetData sheetId="750"/>
      <sheetData sheetId="751">
        <row r="132">
          <cell r="B132">
            <v>42496</v>
          </cell>
        </row>
      </sheetData>
      <sheetData sheetId="752"/>
      <sheetData sheetId="753">
        <row r="132">
          <cell r="B132">
            <v>42496</v>
          </cell>
        </row>
      </sheetData>
      <sheetData sheetId="754"/>
      <sheetData sheetId="755"/>
      <sheetData sheetId="756"/>
      <sheetData sheetId="757">
        <row r="132">
          <cell r="B132">
            <v>42496</v>
          </cell>
        </row>
      </sheetData>
      <sheetData sheetId="758"/>
      <sheetData sheetId="759"/>
      <sheetData sheetId="760"/>
      <sheetData sheetId="761">
        <row r="132">
          <cell r="B132">
            <v>42496</v>
          </cell>
        </row>
      </sheetData>
      <sheetData sheetId="762"/>
      <sheetData sheetId="763">
        <row r="132">
          <cell r="B132">
            <v>42496</v>
          </cell>
        </row>
      </sheetData>
      <sheetData sheetId="764"/>
      <sheetData sheetId="765"/>
      <sheetData sheetId="766"/>
      <sheetData sheetId="767">
        <row r="132">
          <cell r="B132">
            <v>42496</v>
          </cell>
        </row>
      </sheetData>
      <sheetData sheetId="768"/>
      <sheetData sheetId="769">
        <row r="132">
          <cell r="B132">
            <v>42496</v>
          </cell>
        </row>
      </sheetData>
      <sheetData sheetId="770"/>
      <sheetData sheetId="771"/>
      <sheetData sheetId="772"/>
      <sheetData sheetId="773">
        <row r="132">
          <cell r="B132">
            <v>42496</v>
          </cell>
        </row>
      </sheetData>
      <sheetData sheetId="774"/>
      <sheetData sheetId="775"/>
      <sheetData sheetId="776"/>
      <sheetData sheetId="777"/>
      <sheetData sheetId="778"/>
      <sheetData sheetId="779">
        <row r="132">
          <cell r="B132">
            <v>42496</v>
          </cell>
        </row>
      </sheetData>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ow r="1">
          <cell r="P1">
            <v>36599.437053703703</v>
          </cell>
        </row>
      </sheetData>
      <sheetData sheetId="868">
        <row r="11">
          <cell r="I11" t="str">
            <v>Agouron Pharmaceuticals, Inc.</v>
          </cell>
        </row>
      </sheetData>
      <sheetData sheetId="869">
        <row r="2">
          <cell r="B2" t="str">
            <v>Agouron Pharmaceuticals, Inc.</v>
          </cell>
        </row>
      </sheetData>
      <sheetData sheetId="870">
        <row r="8">
          <cell r="A8">
            <v>1998</v>
          </cell>
        </row>
      </sheetData>
      <sheetData sheetId="871"/>
      <sheetData sheetId="872">
        <row r="1">
          <cell r="P1">
            <v>36599.437053703703</v>
          </cell>
        </row>
      </sheetData>
      <sheetData sheetId="873">
        <row r="11">
          <cell r="I11" t="str">
            <v>Agouron Pharmaceuticals, Inc.</v>
          </cell>
        </row>
      </sheetData>
      <sheetData sheetId="874">
        <row r="2">
          <cell r="B2" t="str">
            <v>Agouron Pharmaceuticals, Inc.</v>
          </cell>
        </row>
      </sheetData>
      <sheetData sheetId="875">
        <row r="8">
          <cell r="A8">
            <v>1998</v>
          </cell>
        </row>
      </sheetData>
      <sheetData sheetId="876"/>
      <sheetData sheetId="877">
        <row r="1">
          <cell r="P1">
            <v>36599.437053703703</v>
          </cell>
        </row>
      </sheetData>
      <sheetData sheetId="878">
        <row r="15">
          <cell r="B15" t="str">
            <v>Qualifying Research</v>
          </cell>
        </row>
      </sheetData>
      <sheetData sheetId="879">
        <row r="2">
          <cell r="B2" t="str">
            <v>Agouron Pharmaceuticals, Inc.</v>
          </cell>
        </row>
      </sheetData>
      <sheetData sheetId="880">
        <row r="95">
          <cell r="C95">
            <v>0</v>
          </cell>
        </row>
      </sheetData>
      <sheetData sheetId="881">
        <row r="95">
          <cell r="C95">
            <v>0</v>
          </cell>
        </row>
      </sheetData>
      <sheetData sheetId="882">
        <row r="1">
          <cell r="Q1">
            <v>36599.437053703703</v>
          </cell>
        </row>
      </sheetData>
      <sheetData sheetId="883">
        <row r="95">
          <cell r="O95">
            <v>0</v>
          </cell>
        </row>
      </sheetData>
      <sheetData sheetId="884">
        <row r="8">
          <cell r="B8" t="str">
            <v/>
          </cell>
        </row>
      </sheetData>
      <sheetData sheetId="885">
        <row r="94">
          <cell r="P94">
            <v>0</v>
          </cell>
        </row>
      </sheetData>
      <sheetData sheetId="886">
        <row r="95">
          <cell r="C95">
            <v>0</v>
          </cell>
        </row>
      </sheetData>
      <sheetData sheetId="887">
        <row r="94">
          <cell r="C94">
            <v>0</v>
          </cell>
        </row>
      </sheetData>
      <sheetData sheetId="888">
        <row r="95">
          <cell r="O95">
            <v>0</v>
          </cell>
        </row>
      </sheetData>
      <sheetData sheetId="889">
        <row r="8">
          <cell r="D8">
            <v>1</v>
          </cell>
        </row>
      </sheetData>
      <sheetData sheetId="890">
        <row r="94">
          <cell r="P94">
            <v>0</v>
          </cell>
        </row>
      </sheetData>
      <sheetData sheetId="891">
        <row r="95">
          <cell r="C95">
            <v>0</v>
          </cell>
        </row>
      </sheetData>
      <sheetData sheetId="892">
        <row r="94">
          <cell r="C94">
            <v>0</v>
          </cell>
        </row>
      </sheetData>
      <sheetData sheetId="893">
        <row r="95">
          <cell r="O95">
            <v>0</v>
          </cell>
        </row>
      </sheetData>
      <sheetData sheetId="894">
        <row r="95">
          <cell r="O95">
            <v>0</v>
          </cell>
        </row>
      </sheetData>
      <sheetData sheetId="895">
        <row r="94">
          <cell r="P94">
            <v>0</v>
          </cell>
        </row>
      </sheetData>
      <sheetData sheetId="896">
        <row r="95">
          <cell r="O95">
            <v>0</v>
          </cell>
        </row>
      </sheetData>
      <sheetData sheetId="897">
        <row r="94">
          <cell r="C94">
            <v>0</v>
          </cell>
        </row>
      </sheetData>
      <sheetData sheetId="898">
        <row r="95">
          <cell r="P95">
            <v>0</v>
          </cell>
        </row>
      </sheetData>
      <sheetData sheetId="899">
        <row r="103">
          <cell r="C103">
            <v>0</v>
          </cell>
        </row>
      </sheetData>
      <sheetData sheetId="900">
        <row r="103">
          <cell r="C103">
            <v>0</v>
          </cell>
        </row>
      </sheetData>
      <sheetData sheetId="901">
        <row r="103">
          <cell r="C103">
            <v>0</v>
          </cell>
        </row>
      </sheetData>
      <sheetData sheetId="902">
        <row r="103">
          <cell r="C103">
            <v>0</v>
          </cell>
        </row>
      </sheetData>
      <sheetData sheetId="903">
        <row r="103">
          <cell r="C103">
            <v>0</v>
          </cell>
        </row>
      </sheetData>
      <sheetData sheetId="904">
        <row r="103">
          <cell r="C103">
            <v>0</v>
          </cell>
        </row>
      </sheetData>
      <sheetData sheetId="905">
        <row r="103">
          <cell r="C103">
            <v>0</v>
          </cell>
        </row>
      </sheetData>
      <sheetData sheetId="906">
        <row r="103">
          <cell r="C103">
            <v>0</v>
          </cell>
        </row>
      </sheetData>
      <sheetData sheetId="907">
        <row r="103">
          <cell r="C103">
            <v>0</v>
          </cell>
        </row>
      </sheetData>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sheetData sheetId="920" refreshError="1"/>
      <sheetData sheetId="921" refreshError="1"/>
      <sheetData sheetId="922" refreshError="1"/>
      <sheetData sheetId="923" refreshError="1"/>
      <sheetData sheetId="924"/>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row r="132">
          <cell r="B132">
            <v>42496</v>
          </cell>
        </row>
      </sheetData>
      <sheetData sheetId="978">
        <row r="132">
          <cell r="B132">
            <v>42496</v>
          </cell>
        </row>
      </sheetData>
      <sheetData sheetId="979">
        <row r="132">
          <cell r="B132">
            <v>42496</v>
          </cell>
        </row>
      </sheetData>
      <sheetData sheetId="980"/>
      <sheetData sheetId="981"/>
      <sheetData sheetId="982"/>
      <sheetData sheetId="983">
        <row r="132">
          <cell r="B132">
            <v>42496</v>
          </cell>
        </row>
      </sheetData>
      <sheetData sheetId="984"/>
      <sheetData sheetId="985"/>
      <sheetData sheetId="986"/>
      <sheetData sheetId="987"/>
      <sheetData sheetId="988"/>
      <sheetData sheetId="989"/>
      <sheetData sheetId="990"/>
      <sheetData sheetId="991"/>
      <sheetData sheetId="992"/>
      <sheetData sheetId="993"/>
      <sheetData sheetId="994">
        <row r="132">
          <cell r="B132">
            <v>42496</v>
          </cell>
        </row>
      </sheetData>
      <sheetData sheetId="995">
        <row r="132">
          <cell r="B132">
            <v>42496</v>
          </cell>
        </row>
      </sheetData>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row r="132">
          <cell r="B132">
            <v>42496</v>
          </cell>
        </row>
      </sheetData>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row r="131">
          <cell r="Q131">
            <v>0</v>
          </cell>
        </row>
      </sheetData>
      <sheetData sheetId="1037">
        <row r="131">
          <cell r="Q131">
            <v>0</v>
          </cell>
        </row>
      </sheetData>
      <sheetData sheetId="1038"/>
      <sheetData sheetId="1039"/>
      <sheetData sheetId="1040"/>
      <sheetData sheetId="1041"/>
      <sheetData sheetId="1042"/>
      <sheetData sheetId="1043"/>
      <sheetData sheetId="1044">
        <row r="132">
          <cell r="B132">
            <v>42496</v>
          </cell>
        </row>
      </sheetData>
      <sheetData sheetId="1045"/>
      <sheetData sheetId="1046"/>
      <sheetData sheetId="1047"/>
      <sheetData sheetId="1048"/>
      <sheetData sheetId="1049">
        <row r="131">
          <cell r="Q131">
            <v>0</v>
          </cell>
        </row>
      </sheetData>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row r="73">
          <cell r="AG73" t="str">
            <v>analisando documentos.</v>
          </cell>
        </row>
      </sheetData>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row r="5">
          <cell r="B5" t="str">
            <v>&amp;Model</v>
          </cell>
        </row>
      </sheetData>
      <sheetData sheetId="1110"/>
      <sheetData sheetId="1111"/>
      <sheetData sheetId="1112"/>
      <sheetData sheetId="1113">
        <row r="216">
          <cell r="D216">
            <v>1984</v>
          </cell>
        </row>
      </sheetData>
      <sheetData sheetId="1114">
        <row r="95">
          <cell r="C95">
            <v>0</v>
          </cell>
        </row>
      </sheetData>
      <sheetData sheetId="1115">
        <row r="95">
          <cell r="C95">
            <v>0</v>
          </cell>
        </row>
      </sheetData>
      <sheetData sheetId="1116"/>
      <sheetData sheetId="1117" refreshError="1"/>
      <sheetData sheetId="1118" refreshError="1"/>
      <sheetData sheetId="1119" refreshError="1"/>
      <sheetData sheetId="1120" refreshError="1"/>
      <sheetData sheetId="1121" refreshError="1"/>
      <sheetData sheetId="1122" refreshError="1"/>
      <sheetData sheetId="1123" refreshError="1"/>
      <sheetData sheetId="1124"/>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n"/>
      <sheetName val="#REF"/>
      <sheetName val="PTPL95"/>
      <sheetName val="Plan1"/>
      <sheetName val="CuHDG"/>
      <sheetName val="P&amp;L Trend Graphs"/>
      <sheetName val="vin.xls"/>
      <sheetName val="GSI_1998"/>
      <sheetName val="SAT Lim OK"/>
      <sheetName val="REALIZÁVEL A LONGO PRAZO"/>
      <sheetName val="COFINS PIS - liminar OK"/>
      <sheetName val="COFINS OK"/>
      <sheetName val="DR"/>
      <sheetName val="CSLL OK"/>
      <sheetName val="IPI Oper Isentas OK"/>
      <sheetName val="INSS Proc Adm OK"/>
      <sheetName val="CIDE OK"/>
      <sheetName val="Prov Multa IRPJ_CSLL"/>
      <sheetName val="Composição"/>
      <sheetName val="IR Diferido - 2006"/>
      <sheetName val="Teste de Rec Apl Fin Dez-03"/>
      <sheetName val="Composição AF CIE"/>
      <sheetName val="XREF"/>
      <sheetName val="Movimentação T4F"/>
      <sheetName val="Lead"/>
      <sheetName val="BALANÇO"/>
      <sheetName val="PASEP OK"/>
      <sheetName val="IRRF e Drawback OK"/>
      <sheetName val="TESTE"/>
      <sheetName val="TRD"/>
      <sheetName val="INFO"/>
      <sheetName val="ART64 CONS"/>
      <sheetName val="GERREAL"/>
      <sheetName val="A4.2-FLEXIBRAS"/>
      <sheetName val="A4.4-MARFLEX"/>
      <sheetName val="A4.6-SEAOIL"/>
      <sheetName val="A4.3-SIGMA"/>
      <sheetName val="E1.11.1 - RECEBIMENTOS"/>
      <sheetName val="E1.1.2 - RECEBIMENTOS"/>
      <sheetName val="prebdg97"/>
      <sheetName val="premi9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 val="FAt"/>
      <sheetName val="PTPL95"/>
      <sheetName val="APRES99"/>
      <sheetName val="SCG"/>
      <sheetName val="Instituicoes2001_LP"/>
      <sheetName val="RIS_TECNICHE"/>
      <sheetName val="ELIMINAÇÕES"/>
      <sheetName val="Parâmetros"/>
      <sheetName val="E2.1-PCLD ANEEL 06-2006"/>
      <sheetName val="prebdg97"/>
      <sheetName val="premi96"/>
      <sheetName val="ce99"/>
      <sheetName val="SIVAM_SJC_(US$)"/>
      <sheetName val="SIVAM_SJC_(US$)_(3)"/>
      <sheetName val="SIVAM_SJC_(Reais)"/>
      <sheetName val="SIVAM_(US$)_(sjc_gsi)(ajustado)"/>
      <sheetName val="SIVAM_(US$)_(sjc_gsi)"/>
      <sheetName val="SIVAM_USA_(US$)_(Ajustado)"/>
      <sheetName val="SIVAM_USA_(US$)_(Phug)"/>
      <sheetName val="SIVAM_USA_(US$)_(98_ajust)"/>
      <sheetName val="SIVAM_SJC_(US$)_(2)"/>
      <sheetName val="SIVAM_(US$_LS)_+_GSI_(3)"/>
      <sheetName val="SIVAM_(US$_LS)_+_GSI_(2)"/>
      <sheetName val="SIVAM_(US$_LS)_+_GSI"/>
      <sheetName val="SIVAM_CONSOL_(US$)_(LS)"/>
      <sheetName val="SIVAM_(3)"/>
      <sheetName val="F_5_(res_US$_LS)"/>
      <sheetName val="SIVAM_(res_US$_LS)"/>
      <sheetName val="SIVAM_CONSOL_(US$)"/>
      <sheetName val="SIVAM_USA_(US$)_(99)"/>
      <sheetName val="SIVAM_(US$_LS)"/>
      <sheetName val="F_5_(US$_LS)"/>
      <sheetName val="Justificativas_(set)"/>
      <sheetName val="Justificativas_(ago)"/>
      <sheetName val="INDICADORES"/>
      <sheetName val="ICA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res_"/>
      <sheetName val="Est"/>
      <sheetName val="GSI_1998"/>
      <sheetName val="Front page PDF"/>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pageSetUpPr autoPageBreaks="0"/>
  </sheetPr>
  <dimension ref="A1:Y23"/>
  <sheetViews>
    <sheetView showGridLines="0" tabSelected="1" zoomScale="85" zoomScaleNormal="85" workbookViewId="0"/>
  </sheetViews>
  <sheetFormatPr defaultColWidth="9.140625" defaultRowHeight="15"/>
  <sheetData>
    <row r="1" spans="1:25" s="135" customFormat="1">
      <c r="A1" s="156" t="s">
        <v>362</v>
      </c>
      <c r="Y1" s="135" t="s">
        <v>193</v>
      </c>
    </row>
    <row r="2" spans="1:25">
      <c r="Y2" s="135" t="s">
        <v>357</v>
      </c>
    </row>
    <row r="3" spans="1:25">
      <c r="J3" s="162"/>
    </row>
    <row r="4" spans="1:25">
      <c r="K4" s="152" t="s">
        <v>202</v>
      </c>
    </row>
    <row r="6" spans="1:25" ht="15.75">
      <c r="H6" s="171" t="str">
        <f>IF('Índice IFRS 16 | Index IFRS 16'!$K$6="Português","Idioma","Language")</f>
        <v>Language</v>
      </c>
      <c r="I6" s="172"/>
      <c r="J6" s="173"/>
      <c r="K6" s="174" t="s">
        <v>357</v>
      </c>
    </row>
    <row r="8" spans="1:25" s="146" customFormat="1" ht="24.95" customHeight="1">
      <c r="B8" s="148" t="str">
        <f>IF('Índice IFRS 16 | Index IFRS 16'!$K$6="Português","Fundamentos e Planilhas - IFRS  16","Fundamentals and Spreadsheets - IFRS 16")</f>
        <v>Fundamentals and Spreadsheets - IFRS 16</v>
      </c>
      <c r="C8" s="147"/>
      <c r="D8" s="147"/>
      <c r="E8" s="147"/>
      <c r="F8" s="147"/>
      <c r="G8" s="147"/>
      <c r="H8" s="147"/>
      <c r="I8" s="147"/>
      <c r="J8" s="147"/>
      <c r="K8" s="147"/>
      <c r="L8" s="161"/>
    </row>
    <row r="10" spans="1:25" s="140" customFormat="1" ht="23.1" customHeight="1">
      <c r="C10" s="146" t="str">
        <f>IF('Índice IFRS 16 | Index IFRS 16'!$K$6="Português","DRE","Income Statement")</f>
        <v>Income Statement</v>
      </c>
    </row>
    <row r="11" spans="1:25" s="140" customFormat="1" ht="23.1" customHeight="1">
      <c r="C11" s="146"/>
    </row>
    <row r="12" spans="1:25" s="140" customFormat="1" ht="23.1" customHeight="1">
      <c r="C12" s="146" t="str">
        <f>IF('Índice IFRS 16 | Index IFRS 16'!$K$6="Português","Balanço Patrimonial","Balance Sheet")</f>
        <v>Balance Sheet</v>
      </c>
    </row>
    <row r="13" spans="1:25" s="140" customFormat="1" ht="23.1" customHeight="1">
      <c r="C13" s="146"/>
    </row>
    <row r="14" spans="1:25" s="140" customFormat="1" ht="23.1" customHeight="1">
      <c r="C14" s="146" t="str">
        <f>IF('Índice IFRS 16 | Index IFRS 16'!$K$6="Português","Dados Operacionais","Operating Data")</f>
        <v>Operating Data</v>
      </c>
    </row>
    <row r="15" spans="1:25" s="140" customFormat="1" ht="23.1" customHeight="1">
      <c r="C15" s="146"/>
      <c r="M15" s="149"/>
    </row>
    <row r="16" spans="1:25" s="140" customFormat="1" ht="23.1" customHeight="1">
      <c r="C16" s="146" t="str">
        <f>IF('Índice IFRS 16 | Index IFRS 16'!$K$6="Português","Indicadores ESG","ESG Key Indicators")</f>
        <v>ESG Key Indicators</v>
      </c>
      <c r="M16" s="150"/>
    </row>
    <row r="17" spans="2:13">
      <c r="M17" s="150"/>
    </row>
    <row r="18" spans="2:13" ht="6" customHeight="1">
      <c r="M18" s="150"/>
    </row>
    <row r="19" spans="2:13" ht="25.5" customHeight="1">
      <c r="C19" s="146" t="str">
        <f>IF('Índice IFRS 16 | Index IFRS 16'!$K$6="Português","GRI","GRI")</f>
        <v>GRI</v>
      </c>
      <c r="M19" s="150"/>
    </row>
    <row r="20" spans="2:13">
      <c r="M20" s="150"/>
    </row>
    <row r="21" spans="2:13">
      <c r="B21" s="137" t="str">
        <f>IF('Índice IFRS 16 | Index IFRS 16'!$K$6="Português","Equipe Relações com Investidores","Investor Relations Team")</f>
        <v>Investor Relations Team</v>
      </c>
      <c r="C21" s="137"/>
      <c r="D21" s="137"/>
      <c r="E21" s="137"/>
      <c r="F21" s="137"/>
      <c r="G21" s="137"/>
      <c r="H21" s="137"/>
      <c r="I21" s="137"/>
      <c r="J21" s="137"/>
      <c r="K21" s="137"/>
    </row>
    <row r="22" spans="2:13">
      <c r="B22" s="151" t="s">
        <v>199</v>
      </c>
      <c r="C22" s="137"/>
      <c r="D22" s="137"/>
      <c r="E22" s="137"/>
      <c r="F22" s="137"/>
      <c r="G22" s="137"/>
      <c r="H22" s="137"/>
      <c r="I22" s="137"/>
      <c r="J22" s="137"/>
      <c r="K22" s="137"/>
    </row>
    <row r="23" spans="2:13">
      <c r="B23" s="151" t="s">
        <v>200</v>
      </c>
      <c r="C23" s="137"/>
      <c r="D23" s="137"/>
      <c r="E23" s="137"/>
      <c r="F23" s="137"/>
      <c r="G23" s="137"/>
      <c r="H23" s="137"/>
      <c r="I23" s="137"/>
      <c r="J23" s="137"/>
      <c r="K23" s="137"/>
    </row>
  </sheetData>
  <dataValidations count="1">
    <dataValidation type="list" allowBlank="1" showErrorMessage="1" sqref="K6" xr:uid="{FD341172-6F55-41CF-87F9-C8A22F3E20C6}">
      <formula1>$Y$1:$Y$2</formula1>
    </dataValidation>
  </dataValidations>
  <pageMargins left="0.125" right="1.1666666666666667"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10">
    <tabColor theme="0" tint="-0.499984740745262"/>
  </sheetPr>
  <dimension ref="A1:AF34"/>
  <sheetViews>
    <sheetView showGridLines="0" zoomScaleNormal="100" workbookViewId="0">
      <pane xSplit="4" ySplit="7" topLeftCell="S9" activePane="bottomRight" state="frozen"/>
      <selection activeCell="D6" sqref="D6"/>
      <selection pane="topRight" activeCell="D6" sqref="D6"/>
      <selection pane="bottomLeft" activeCell="D6" sqref="D6"/>
      <selection pane="bottomRight" activeCell="A2" sqref="A2"/>
    </sheetView>
  </sheetViews>
  <sheetFormatPr defaultRowHeight="15"/>
  <cols>
    <col min="1" max="1" width="4.140625" style="7" customWidth="1"/>
    <col min="2" max="3" width="4.140625" style="7" hidden="1" customWidth="1"/>
    <col min="4" max="4" width="66" customWidth="1"/>
    <col min="5" max="17" width="13.42578125" bestFit="1" customWidth="1"/>
    <col min="18" max="24" width="13.42578125" customWidth="1"/>
    <col min="25" max="27" width="13.42578125" bestFit="1" customWidth="1"/>
    <col min="28" max="30" width="13.85546875" customWidth="1"/>
  </cols>
  <sheetData>
    <row r="1" spans="1:32" s="135" customFormat="1" ht="15.75" hidden="1" customHeight="1">
      <c r="A1" s="155"/>
      <c r="B1" s="155"/>
      <c r="C1" s="155"/>
      <c r="G1" s="156" t="s">
        <v>119</v>
      </c>
      <c r="H1" s="156" t="s">
        <v>113</v>
      </c>
      <c r="I1" s="156" t="s">
        <v>120</v>
      </c>
      <c r="J1" s="156" t="s">
        <v>121</v>
      </c>
      <c r="K1" s="156" t="s">
        <v>122</v>
      </c>
      <c r="L1" s="156" t="s">
        <v>123</v>
      </c>
      <c r="M1" s="156" t="s">
        <v>124</v>
      </c>
      <c r="N1" s="156" t="s">
        <v>125</v>
      </c>
      <c r="O1" s="156" t="s">
        <v>129</v>
      </c>
      <c r="P1" s="156" t="s">
        <v>148</v>
      </c>
      <c r="Q1" s="153" t="s">
        <v>194</v>
      </c>
      <c r="R1" s="153" t="s">
        <v>195</v>
      </c>
      <c r="S1" s="153" t="s">
        <v>196</v>
      </c>
      <c r="T1" s="153" t="s">
        <v>197</v>
      </c>
      <c r="U1" s="153" t="s">
        <v>198</v>
      </c>
      <c r="V1" s="156" t="s">
        <v>155</v>
      </c>
    </row>
    <row r="2" spans="1:32" ht="15.75" customHeight="1">
      <c r="AA2" s="135"/>
    </row>
    <row r="3" spans="1:32" ht="15.75" customHeight="1"/>
    <row r="4" spans="1:32" ht="15.75" customHeight="1">
      <c r="D4" s="164" t="str">
        <f>IF('Índice IFRS 16 | Index IFRS 16'!$K$6="Português","Menu","Home")</f>
        <v>Home</v>
      </c>
    </row>
    <row r="5" spans="1:32" ht="15.75" customHeight="1"/>
    <row r="6" spans="1:32" ht="15.75" customHeight="1"/>
    <row r="7" spans="1:32" ht="15.75" thickBot="1">
      <c r="B7" s="7" t="s">
        <v>255</v>
      </c>
      <c r="C7" s="7" t="s">
        <v>23</v>
      </c>
      <c r="D7" s="3" t="str">
        <f>IF('Índice IFRS 16 | Index IFRS 16'!$K$6="Português",$C7,$B7)</f>
        <v>Operating Data</v>
      </c>
      <c r="E7" s="25" t="s">
        <v>42</v>
      </c>
      <c r="F7" s="25" t="s">
        <v>43</v>
      </c>
      <c r="G7" s="25" t="str">
        <f>IF('Índice IFRS 16 | Index IFRS 16'!$K$6="Português",G$1,SUBSTITUTE(G$1,"T","Q"))</f>
        <v>1Q18¹</v>
      </c>
      <c r="H7" s="25" t="str">
        <f>IF('Índice IFRS 16 | Index IFRS 16'!$K$6="Português",H$1,SUBSTITUTE(H$1,"T","Q"))</f>
        <v>2Q18¹</v>
      </c>
      <c r="I7" s="25" t="str">
        <f>IF('Índice IFRS 16 | Index IFRS 16'!$K$6="Português",I$1,SUBSTITUTE(I$1,"T","Q"))</f>
        <v>3Q18¹</v>
      </c>
      <c r="J7" s="25" t="str">
        <f>IF('Índice IFRS 16 | Index IFRS 16'!$K$6="Português",J$1,SUBSTITUTE(J$1,"T","Q"))</f>
        <v>4Q18¹</v>
      </c>
      <c r="K7" s="25" t="str">
        <f>IF('Índice IFRS 16 | Index IFRS 16'!$K$6="Português",K$1,SUBSTITUTE(K$1,"T","Q"))</f>
        <v>1Q19²</v>
      </c>
      <c r="L7" s="25" t="str">
        <f>IF('Índice IFRS 16 | Index IFRS 16'!$K$6="Português",L$1,SUBSTITUTE(L$1,"T","Q"))</f>
        <v>2Q19²</v>
      </c>
      <c r="M7" s="25" t="str">
        <f>IF('Índice IFRS 16 | Index IFRS 16'!$K$6="Português",M$1,SUBSTITUTE(M$1,"T","Q"))</f>
        <v>3Q19²</v>
      </c>
      <c r="N7" s="25" t="str">
        <f>IF('Índice IFRS 16 | Index IFRS 16'!$K$6="Português",N$1,SUBSTITUTE(N$1,"T","Q"))</f>
        <v>4Q19²</v>
      </c>
      <c r="O7" s="25" t="str">
        <f>IF('Índice IFRS 16 | Index IFRS 16'!$K$6="Português",O$1,SUBSTITUTE(O$1,"T","Q"))</f>
        <v>1Q20³</v>
      </c>
      <c r="P7" s="42" t="str">
        <f>IF('Índice IFRS 16 | Index IFRS 16'!$K$6="Português",P$1,SUBSTITUTE(P$1,"T","Q"))</f>
        <v>2Q20⁴</v>
      </c>
      <c r="Q7" s="42" t="str">
        <f>IF('Índice IFRS 16 | Index IFRS 16'!$K$6="Português",Q$1,SUBSTITUTE(Q$1,"T","Q"))</f>
        <v>3Q20⁵</v>
      </c>
      <c r="R7" s="42" t="str">
        <f>IF('Índice IFRS 16 | Index IFRS 16'!$K$6="Português",R$1,SUBSTITUTE(R$1,"T","Q"))</f>
        <v>4Q20⁶</v>
      </c>
      <c r="S7" s="42" t="str">
        <f>IF('Índice IFRS 16 | Index IFRS 16'!$K$6="Português",S$1,SUBSTITUTE(S$1,"T","Q"))</f>
        <v>1Q21⁸</v>
      </c>
      <c r="T7" s="42" t="str">
        <f>IF('Índice IFRS 16 | Index IFRS 16'!$K$6="Português",T$1,SUBSTITUTE(T$1,"T","Q"))</f>
        <v>2Q21⁹</v>
      </c>
      <c r="U7" s="42" t="str">
        <f>IF('Índice IFRS 16 | Index IFRS 16'!$K$6="Português",U$1,SUBSTITUTE(U$1,"T","Q"))</f>
        <v>3Q21¹⁰</v>
      </c>
      <c r="V7" s="42" t="str">
        <f>IF('Índice IFRS 16 | Index IFRS 16'!$K$6="Português",V$1,SUBSTITUTE(V$1,"T","Q"))</f>
        <v>4Q21⁹</v>
      </c>
      <c r="W7" s="42" t="s">
        <v>104</v>
      </c>
      <c r="X7" s="42" t="s">
        <v>105</v>
      </c>
      <c r="Y7" s="43"/>
      <c r="Z7" s="26" t="s">
        <v>25</v>
      </c>
      <c r="AA7" s="25" t="s">
        <v>27</v>
      </c>
      <c r="AB7" s="25" t="s">
        <v>29</v>
      </c>
      <c r="AC7" s="25" t="s">
        <v>100</v>
      </c>
      <c r="AD7" s="25" t="s">
        <v>107</v>
      </c>
    </row>
    <row r="8" spans="1:32" ht="3.75" customHeight="1">
      <c r="D8" s="8"/>
      <c r="E8" s="6"/>
      <c r="F8" s="6"/>
      <c r="G8" s="6"/>
      <c r="H8" s="6"/>
      <c r="I8" s="6"/>
      <c r="J8" s="6"/>
      <c r="K8" s="6"/>
      <c r="L8" s="6"/>
      <c r="M8" s="6"/>
      <c r="N8" s="6"/>
      <c r="O8" s="6"/>
      <c r="P8" s="6"/>
      <c r="Q8" s="6"/>
      <c r="R8" s="6"/>
      <c r="S8" s="6"/>
      <c r="T8" s="6"/>
      <c r="U8" s="6"/>
      <c r="V8" s="6"/>
      <c r="W8" s="6"/>
      <c r="X8" s="6"/>
      <c r="Y8" s="19"/>
      <c r="Z8" s="6"/>
      <c r="AA8" s="6"/>
      <c r="AB8" s="6"/>
      <c r="AC8" s="6"/>
      <c r="AD8" s="6"/>
    </row>
    <row r="9" spans="1:32">
      <c r="A9" s="12"/>
      <c r="B9" s="12" t="s">
        <v>256</v>
      </c>
      <c r="C9" s="12" t="s">
        <v>16</v>
      </c>
      <c r="D9" s="20" t="str">
        <f>IF('Índice IFRS 16 | Index IFRS 16'!$K$6="Português",$C9,$B9)</f>
        <v xml:space="preserve">Passenger revenue (in R$ millions) </v>
      </c>
      <c r="E9" s="11">
        <f>'DRE | Inc. Statement IAS 17'!E10/10^3</f>
        <v>1243.2560000000001</v>
      </c>
      <c r="F9" s="11">
        <f>'DRE | Inc. Statement IAS 17'!F10/10^3</f>
        <v>1216.317</v>
      </c>
      <c r="G9" s="11">
        <f>'DRE | Inc. Statement IAS 17'!G10/10^3</f>
        <v>1302.847</v>
      </c>
      <c r="H9" s="11">
        <f>'DRE | Inc. Statement IAS 17'!H10/10^3</f>
        <v>1367.193</v>
      </c>
      <c r="I9" s="11">
        <f>'DRE | Inc. Statement IAS 17'!I10/10^3</f>
        <v>1391.769</v>
      </c>
      <c r="J9" s="11">
        <f>'DRE | Inc. Statement IAS 17'!J10/10^3</f>
        <v>1238.8779999999999</v>
      </c>
      <c r="K9" s="11">
        <f>'DRE | Inc. Statement IAS 17'!K10/10^3</f>
        <v>1463.18</v>
      </c>
      <c r="L9" s="11">
        <f>'DRE | Inc. Statement IAS 17'!L10/10^3</f>
        <v>1481.5170000000001</v>
      </c>
      <c r="M9" s="11">
        <f>'DRE | Inc. Statement IAS 17'!M10/10^3</f>
        <v>1477.835</v>
      </c>
      <c r="N9" s="11">
        <f>'DRE | Inc. Statement IAS 17'!N10/10^3</f>
        <v>1238.2449999999999</v>
      </c>
      <c r="O9" s="11">
        <f>'DRE | Inc. Statement IAS 17'!O10/10^3</f>
        <v>1501.326</v>
      </c>
      <c r="P9" s="11">
        <f>'DRE | Inc. Statement IAS 17'!P10/10^3</f>
        <v>1569.403</v>
      </c>
      <c r="Q9" s="11">
        <f>'DRE | Inc. Statement IAS 17'!Q10/10^3</f>
        <v>1789.855</v>
      </c>
      <c r="R9" s="11">
        <f>'DRE | Inc. Statement IAS 17'!R10/10^3</f>
        <v>1632.153</v>
      </c>
      <c r="S9" s="11">
        <f>'DRE | Inc. Statement IAS 17'!S10/10^3</f>
        <v>1912.087</v>
      </c>
      <c r="T9" s="11">
        <f>'DRE | Inc. Statement IAS 17'!T10/10^3</f>
        <v>2065.6368355613263</v>
      </c>
      <c r="U9" s="11">
        <f>'DRE | Inc. Statement IAS 17'!U10/10^3</f>
        <v>2111.8029999999999</v>
      </c>
      <c r="V9" s="11">
        <f>'DRE | Inc. Statement IAS 17'!V10/10^3</f>
        <v>1956.923</v>
      </c>
      <c r="W9" s="11">
        <f>'DRE | Inc. Statement IAS 17'!W10/10^3</f>
        <v>2312.0450000000001</v>
      </c>
      <c r="X9" s="11">
        <f>'DRE | Inc. Statement IAS 17'!X10/10^3</f>
        <v>2340.5610000000001</v>
      </c>
      <c r="Y9" s="11"/>
      <c r="Z9" s="11">
        <f>SUM(E9:H9)</f>
        <v>5129.6130000000003</v>
      </c>
      <c r="AA9" s="11">
        <f>SUM(I9:L9)</f>
        <v>5575.3440000000001</v>
      </c>
      <c r="AB9" s="11">
        <f>SUM(M9:P9)</f>
        <v>5786.8090000000002</v>
      </c>
      <c r="AC9" s="11">
        <f>SUM(Q9:T9)</f>
        <v>7399.7318355613261</v>
      </c>
      <c r="AD9" s="11">
        <f>SUM(U9:X9)</f>
        <v>8721.3320000000003</v>
      </c>
      <c r="AE9" s="86"/>
      <c r="AF9" s="86"/>
    </row>
    <row r="10" spans="1:32">
      <c r="A10" s="12"/>
      <c r="B10" s="12" t="s">
        <v>309</v>
      </c>
      <c r="C10" s="12" t="s">
        <v>49</v>
      </c>
      <c r="D10" s="20" t="str">
        <f>IF('Índice IFRS 16 | Index IFRS 16'!$K$6="Português",$C10,$B10)</f>
        <v xml:space="preserve">Operating aircraft at end of period </v>
      </c>
      <c r="E10" s="11">
        <v>132</v>
      </c>
      <c r="F10" s="11">
        <v>136</v>
      </c>
      <c r="G10" s="11">
        <v>128</v>
      </c>
      <c r="H10" s="11">
        <v>138</v>
      </c>
      <c r="I10" s="11">
        <v>138</v>
      </c>
      <c r="J10" s="11">
        <v>139</v>
      </c>
      <c r="K10" s="11">
        <v>134</v>
      </c>
      <c r="L10" s="11">
        <v>144</v>
      </c>
      <c r="M10" s="11">
        <v>130</v>
      </c>
      <c r="N10" s="11">
        <v>121</v>
      </c>
      <c r="O10" s="11">
        <v>119</v>
      </c>
      <c r="P10" s="11">
        <v>123</v>
      </c>
      <c r="Q10" s="11">
        <v>122</v>
      </c>
      <c r="R10" s="11">
        <v>123</v>
      </c>
      <c r="S10" s="11">
        <v>118</v>
      </c>
      <c r="T10" s="11">
        <v>122</v>
      </c>
      <c r="U10" s="11">
        <v>120</v>
      </c>
      <c r="V10" s="11">
        <v>121</v>
      </c>
      <c r="W10" s="11">
        <v>120</v>
      </c>
      <c r="X10" s="11">
        <v>125</v>
      </c>
      <c r="Y10" s="11"/>
      <c r="Z10" s="11">
        <f>H10</f>
        <v>138</v>
      </c>
      <c r="AA10" s="11">
        <f>L10</f>
        <v>144</v>
      </c>
      <c r="AB10" s="11">
        <f>P10</f>
        <v>123</v>
      </c>
      <c r="AC10" s="11">
        <f>T10</f>
        <v>122</v>
      </c>
      <c r="AD10" s="11">
        <f>X10</f>
        <v>125</v>
      </c>
      <c r="AE10" s="86"/>
      <c r="AF10" s="86"/>
    </row>
    <row r="11" spans="1:32">
      <c r="B11" s="7" t="s">
        <v>258</v>
      </c>
      <c r="C11" s="7" t="s">
        <v>17</v>
      </c>
      <c r="D11" s="20" t="str">
        <f>IF('Índice IFRS 16 | Index IFRS 16'!$K$6="Português",$C11,$B11)</f>
        <v xml:space="preserve">Available seat kilometers (ASKs) (millions) </v>
      </c>
      <c r="E11" s="28">
        <v>4873.5980589999999</v>
      </c>
      <c r="F11" s="28">
        <v>4664.975688999999</v>
      </c>
      <c r="G11" s="28">
        <v>4952.2323230000011</v>
      </c>
      <c r="H11" s="28">
        <v>5256.0801309999997</v>
      </c>
      <c r="I11" s="28">
        <v>5985.5708459999996</v>
      </c>
      <c r="J11" s="28">
        <v>5446.1612180000002</v>
      </c>
      <c r="K11" s="28">
        <v>5934.8499810000003</v>
      </c>
      <c r="L11" s="28">
        <v>6056.8604269999996</v>
      </c>
      <c r="M11" s="28">
        <v>6218.5063300000002</v>
      </c>
      <c r="N11" s="28">
        <v>5051.359504</v>
      </c>
      <c r="O11" s="28">
        <v>5696.2260109999997</v>
      </c>
      <c r="P11" s="28">
        <v>5903.2081470000003</v>
      </c>
      <c r="Q11" s="28">
        <v>6383.8595369999994</v>
      </c>
      <c r="R11" s="28">
        <v>5956.1308509999999</v>
      </c>
      <c r="S11" s="28">
        <v>6453.9650000000001</v>
      </c>
      <c r="T11" s="28">
        <v>6506.0179130000006</v>
      </c>
      <c r="U11" s="28">
        <v>7165.5819329999995</v>
      </c>
      <c r="V11" s="28">
        <v>7061.5595519999997</v>
      </c>
      <c r="W11" s="28">
        <v>7700.6506800000006</v>
      </c>
      <c r="X11" s="28">
        <v>7425.2006689999998</v>
      </c>
      <c r="Y11" s="50"/>
      <c r="Z11" s="28">
        <f t="shared" ref="Z11:Z16" si="0">SUM(E11:H11)</f>
        <v>19746.886201999998</v>
      </c>
      <c r="AA11" s="28">
        <f t="shared" ref="AA11:AA16" si="1">SUM(I11:L11)</f>
        <v>23423.442471999999</v>
      </c>
      <c r="AB11" s="28">
        <f t="shared" ref="AB11:AB16" si="2">SUM(M11:P11)</f>
        <v>22869.299992</v>
      </c>
      <c r="AC11" s="11">
        <f t="shared" ref="AC11:AC16" si="3">SUM(Q11:T11)</f>
        <v>25299.973300999998</v>
      </c>
      <c r="AD11" s="11">
        <f t="shared" ref="AD11:AD16" si="4">SUM(U11:X11)</f>
        <v>29352.992833999997</v>
      </c>
      <c r="AE11" s="86"/>
      <c r="AF11" s="86"/>
    </row>
    <row r="12" spans="1:32">
      <c r="B12" s="7" t="s">
        <v>259</v>
      </c>
      <c r="C12" s="7" t="s">
        <v>52</v>
      </c>
      <c r="D12" s="63" t="str">
        <f>IF('Índice IFRS 16 | Index IFRS 16'!$K$6="Português",$C12,$B12)</f>
        <v>Domestic</v>
      </c>
      <c r="E12" s="59">
        <v>4873.5980589999999</v>
      </c>
      <c r="F12" s="59">
        <v>4664.975688999999</v>
      </c>
      <c r="G12" s="59">
        <v>4952.2323230000011</v>
      </c>
      <c r="H12" s="59">
        <v>5090.0758169999999</v>
      </c>
      <c r="I12" s="59">
        <v>5237.7656950000001</v>
      </c>
      <c r="J12" s="59">
        <v>4350.0188100000005</v>
      </c>
      <c r="K12" s="59">
        <v>5163.6715450000011</v>
      </c>
      <c r="L12" s="59">
        <v>5342.1116679999996</v>
      </c>
      <c r="M12" s="59">
        <v>5179.1721830000006</v>
      </c>
      <c r="N12" s="59">
        <v>4433.7885910000005</v>
      </c>
      <c r="O12" s="59">
        <v>4833.8666739999999</v>
      </c>
      <c r="P12" s="59">
        <v>4983.9526770000002</v>
      </c>
      <c r="Q12" s="59">
        <v>5400.4675380000008</v>
      </c>
      <c r="R12" s="59">
        <v>4912.6642280000005</v>
      </c>
      <c r="S12" s="59">
        <v>5084.2859600000002</v>
      </c>
      <c r="T12" s="59">
        <v>5060.272739</v>
      </c>
      <c r="U12" s="59">
        <v>5392.4334550000003</v>
      </c>
      <c r="V12" s="59">
        <v>5255.7986810000002</v>
      </c>
      <c r="W12" s="59">
        <v>5748.0962770000006</v>
      </c>
      <c r="X12" s="59">
        <v>5706.9144660000002</v>
      </c>
      <c r="Y12" s="60"/>
      <c r="Z12" s="59">
        <f t="shared" si="0"/>
        <v>19580.881888</v>
      </c>
      <c r="AA12" s="59">
        <f t="shared" si="1"/>
        <v>20093.567717999998</v>
      </c>
      <c r="AB12" s="59">
        <f t="shared" si="2"/>
        <v>19430.780125000001</v>
      </c>
      <c r="AC12" s="59">
        <f t="shared" si="3"/>
        <v>20457.690465000003</v>
      </c>
      <c r="AD12" s="59">
        <f t="shared" si="4"/>
        <v>22103.242879000005</v>
      </c>
      <c r="AE12" s="86"/>
      <c r="AF12" s="86"/>
    </row>
    <row r="13" spans="1:32">
      <c r="B13" s="7" t="s">
        <v>260</v>
      </c>
      <c r="C13" s="7" t="s">
        <v>53</v>
      </c>
      <c r="D13" s="63" t="str">
        <f>IF('Índice IFRS 16 | Index IFRS 16'!$K$6="Português",$C13,$B13)</f>
        <v>International</v>
      </c>
      <c r="E13" s="59">
        <v>0</v>
      </c>
      <c r="F13" s="59">
        <v>0</v>
      </c>
      <c r="G13" s="59">
        <v>0</v>
      </c>
      <c r="H13" s="59">
        <v>166.00431400000002</v>
      </c>
      <c r="I13" s="59">
        <v>747.80515099999991</v>
      </c>
      <c r="J13" s="59">
        <v>1096.1424080000002</v>
      </c>
      <c r="K13" s="59">
        <v>771.17843600000015</v>
      </c>
      <c r="L13" s="59">
        <v>714.74875899999995</v>
      </c>
      <c r="M13" s="59">
        <v>1039.334147</v>
      </c>
      <c r="N13" s="59">
        <v>617.5709129999999</v>
      </c>
      <c r="O13" s="59">
        <v>862.3593370000001</v>
      </c>
      <c r="P13" s="59">
        <v>919.25546999999995</v>
      </c>
      <c r="Q13" s="59">
        <v>983.39199900000006</v>
      </c>
      <c r="R13" s="59">
        <v>1043.466623</v>
      </c>
      <c r="S13" s="59">
        <v>1369.6791289999999</v>
      </c>
      <c r="T13" s="59">
        <v>1445.7451740000001</v>
      </c>
      <c r="U13" s="59">
        <v>1773.1484780000001</v>
      </c>
      <c r="V13" s="59">
        <v>1805.7608709999997</v>
      </c>
      <c r="W13" s="59">
        <v>1952.5544029999999</v>
      </c>
      <c r="X13" s="59">
        <v>1718.2862029999999</v>
      </c>
      <c r="Y13" s="60"/>
      <c r="Z13" s="59">
        <f t="shared" si="0"/>
        <v>166.00431400000002</v>
      </c>
      <c r="AA13" s="59">
        <f t="shared" si="1"/>
        <v>3329.8747540000004</v>
      </c>
      <c r="AB13" s="59">
        <f t="shared" si="2"/>
        <v>3438.519867</v>
      </c>
      <c r="AC13" s="59">
        <f t="shared" si="3"/>
        <v>4842.2829249999995</v>
      </c>
      <c r="AD13" s="59">
        <f t="shared" si="4"/>
        <v>7249.7499549999993</v>
      </c>
      <c r="AE13" s="86"/>
      <c r="AF13" s="86"/>
    </row>
    <row r="14" spans="1:32">
      <c r="B14" s="7" t="s">
        <v>261</v>
      </c>
      <c r="C14" s="7" t="s">
        <v>54</v>
      </c>
      <c r="D14" s="20" t="str">
        <f>IF('Índice IFRS 16 | Index IFRS 16'!$K$6="Português",$C14,$B14)</f>
        <v>Revenue passenger kilometers (RPKs) (million)</v>
      </c>
      <c r="E14" s="28">
        <v>3868.1657910000004</v>
      </c>
      <c r="F14" s="28">
        <v>3757.9720709999997</v>
      </c>
      <c r="G14" s="28">
        <v>3861.8563110000005</v>
      </c>
      <c r="H14" s="28">
        <v>4183.3853680000002</v>
      </c>
      <c r="I14" s="28">
        <v>4821.9625420000002</v>
      </c>
      <c r="J14" s="28">
        <v>4343.3927089999997</v>
      </c>
      <c r="K14" s="28">
        <v>4776.7638889999998</v>
      </c>
      <c r="L14" s="28">
        <v>4694.2236850000008</v>
      </c>
      <c r="M14" s="28">
        <v>4857.0557509999999</v>
      </c>
      <c r="N14" s="28">
        <v>3989.338538</v>
      </c>
      <c r="O14" s="28">
        <v>4615.7682050000003</v>
      </c>
      <c r="P14" s="28">
        <v>4773.379911</v>
      </c>
      <c r="Q14" s="28">
        <v>5196.3271990000003</v>
      </c>
      <c r="R14" s="28">
        <v>4818.2323259999994</v>
      </c>
      <c r="S14" s="28">
        <v>5363.9870000000001</v>
      </c>
      <c r="T14" s="28">
        <v>5381.5717860000004</v>
      </c>
      <c r="U14" s="28">
        <v>5890.9200110000011</v>
      </c>
      <c r="V14" s="28">
        <v>5656.3960600000009</v>
      </c>
      <c r="W14" s="28">
        <v>6446.5879489999998</v>
      </c>
      <c r="X14" s="28">
        <v>6161.796816</v>
      </c>
      <c r="Y14" s="60"/>
      <c r="Z14" s="28">
        <f t="shared" si="0"/>
        <v>15671.379540999998</v>
      </c>
      <c r="AA14" s="28">
        <f t="shared" si="1"/>
        <v>18636.342825</v>
      </c>
      <c r="AB14" s="28">
        <f t="shared" si="2"/>
        <v>18235.542405</v>
      </c>
      <c r="AC14" s="28">
        <f t="shared" si="3"/>
        <v>20760.118311000002</v>
      </c>
      <c r="AD14" s="59">
        <f t="shared" si="4"/>
        <v>24155.700836000004</v>
      </c>
      <c r="AE14" s="86"/>
      <c r="AF14" s="86"/>
    </row>
    <row r="15" spans="1:32">
      <c r="B15" s="7" t="s">
        <v>259</v>
      </c>
      <c r="C15" s="7" t="s">
        <v>52</v>
      </c>
      <c r="D15" s="63" t="str">
        <f>IF('Índice IFRS 16 | Index IFRS 16'!$K$6="Português",$C15,$B15)</f>
        <v>Domestic</v>
      </c>
      <c r="E15" s="59">
        <v>3868.1657910000004</v>
      </c>
      <c r="F15" s="59">
        <v>3757.9720709999997</v>
      </c>
      <c r="G15" s="59">
        <v>3861.8563110000005</v>
      </c>
      <c r="H15" s="59">
        <v>4043.3453289999998</v>
      </c>
      <c r="I15" s="59">
        <v>4201.1859889999996</v>
      </c>
      <c r="J15" s="59">
        <v>3774.1669940000002</v>
      </c>
      <c r="K15" s="59">
        <v>4098.5156559999996</v>
      </c>
      <c r="L15" s="59">
        <v>3971.2232380000009</v>
      </c>
      <c r="M15" s="59">
        <v>4011.5156890000003</v>
      </c>
      <c r="N15" s="59">
        <v>3464.2489439999999</v>
      </c>
      <c r="O15" s="59">
        <v>3829.5180290000003</v>
      </c>
      <c r="P15" s="59">
        <v>3927.0131080000001</v>
      </c>
      <c r="Q15" s="59">
        <v>4292.9912269999995</v>
      </c>
      <c r="R15" s="59">
        <v>3875.359719</v>
      </c>
      <c r="S15" s="59">
        <v>4148.0110750000003</v>
      </c>
      <c r="T15" s="59">
        <v>4107.5236540000005</v>
      </c>
      <c r="U15" s="59">
        <v>4357.3054419999999</v>
      </c>
      <c r="V15" s="59">
        <v>4091.1011669999998</v>
      </c>
      <c r="W15" s="59">
        <v>4739.792453</v>
      </c>
      <c r="X15" s="59">
        <v>4667.5155489999997</v>
      </c>
      <c r="Y15" s="60"/>
      <c r="Z15" s="59">
        <f t="shared" si="0"/>
        <v>15531.339501999999</v>
      </c>
      <c r="AA15" s="59">
        <f t="shared" si="1"/>
        <v>16045.091877000001</v>
      </c>
      <c r="AB15" s="59">
        <f t="shared" si="2"/>
        <v>15232.295770000001</v>
      </c>
      <c r="AC15" s="59">
        <f t="shared" si="3"/>
        <v>16423.885675000001</v>
      </c>
      <c r="AD15" s="59">
        <f t="shared" si="4"/>
        <v>17855.714610999999</v>
      </c>
      <c r="AE15" s="86"/>
      <c r="AF15" s="86"/>
    </row>
    <row r="16" spans="1:32">
      <c r="B16" s="7" t="s">
        <v>260</v>
      </c>
      <c r="C16" s="7" t="s">
        <v>53</v>
      </c>
      <c r="D16" s="63" t="str">
        <f>IF('Índice IFRS 16 | Index IFRS 16'!$K$6="Português",$C16,$B16)</f>
        <v>International</v>
      </c>
      <c r="E16" s="59">
        <v>0</v>
      </c>
      <c r="F16" s="59">
        <v>0</v>
      </c>
      <c r="G16" s="59">
        <v>0</v>
      </c>
      <c r="H16" s="59">
        <v>140.04003899999998</v>
      </c>
      <c r="I16" s="59">
        <v>620.77655299999992</v>
      </c>
      <c r="J16" s="59">
        <v>569.22571499999992</v>
      </c>
      <c r="K16" s="59">
        <v>678.24823300000003</v>
      </c>
      <c r="L16" s="59">
        <v>723.00044699999989</v>
      </c>
      <c r="M16" s="59">
        <v>845.54006199999992</v>
      </c>
      <c r="N16" s="59">
        <v>525.08959399999992</v>
      </c>
      <c r="O16" s="59">
        <v>786.25017600000001</v>
      </c>
      <c r="P16" s="59">
        <v>846.36680300000012</v>
      </c>
      <c r="Q16" s="59">
        <v>903.33597199999997</v>
      </c>
      <c r="R16" s="59">
        <v>942.87260700000013</v>
      </c>
      <c r="S16" s="59">
        <v>1215.9758890000001</v>
      </c>
      <c r="T16" s="59">
        <v>1274.0481320000001</v>
      </c>
      <c r="U16" s="59">
        <v>1533.6145689999998</v>
      </c>
      <c r="V16" s="59">
        <v>1565.294893</v>
      </c>
      <c r="W16" s="59">
        <v>1706.795496</v>
      </c>
      <c r="X16" s="59">
        <v>1494.2812670000001</v>
      </c>
      <c r="Y16" s="60"/>
      <c r="Z16" s="59">
        <f t="shared" si="0"/>
        <v>140.04003899999998</v>
      </c>
      <c r="AA16" s="59">
        <f t="shared" si="1"/>
        <v>2591.2509479999999</v>
      </c>
      <c r="AB16" s="59">
        <f t="shared" si="2"/>
        <v>3003.2466349999995</v>
      </c>
      <c r="AC16" s="59">
        <f t="shared" si="3"/>
        <v>4336.2326000000003</v>
      </c>
      <c r="AD16" s="59">
        <f t="shared" si="4"/>
        <v>6299.9862249999996</v>
      </c>
      <c r="AE16" s="86"/>
      <c r="AF16" s="86"/>
    </row>
    <row r="17" spans="1:32">
      <c r="B17" s="7" t="s">
        <v>262</v>
      </c>
      <c r="C17" s="7" t="s">
        <v>18</v>
      </c>
      <c r="D17" s="20" t="str">
        <f>IF('Índice IFRS 16 | Index IFRS 16'!$K$6="Português",$C17,$B17)</f>
        <v xml:space="preserve">Load Factor (%) </v>
      </c>
      <c r="E17" s="31">
        <v>0.79369815568945346</v>
      </c>
      <c r="F17" s="31">
        <v>0.80557163027907908</v>
      </c>
      <c r="G17" s="31">
        <v>0.77982131271671362</v>
      </c>
      <c r="H17" s="31">
        <v>0.79591354464454978</v>
      </c>
      <c r="I17" s="31">
        <v>0.80559777272077426</v>
      </c>
      <c r="J17" s="31">
        <v>0.79751453090384805</v>
      </c>
      <c r="K17" s="31">
        <v>0.80486682970799073</v>
      </c>
      <c r="L17" s="31">
        <v>0.7750258969274415</v>
      </c>
      <c r="M17" s="31">
        <v>0.78090569529654741</v>
      </c>
      <c r="N17" s="31">
        <v>0.7897554182870925</v>
      </c>
      <c r="O17" s="31">
        <v>0.81032041145953049</v>
      </c>
      <c r="P17" s="31">
        <v>0.80860775905823745</v>
      </c>
      <c r="Q17" s="31">
        <v>0.81397893686143619</v>
      </c>
      <c r="R17" s="31">
        <v>0.80895340390163628</v>
      </c>
      <c r="S17" s="31">
        <v>0.83111498125570871</v>
      </c>
      <c r="T17" s="31">
        <v>0.82716830140396813</v>
      </c>
      <c r="U17" s="31">
        <v>0.82211327231780906</v>
      </c>
      <c r="V17" s="31">
        <v>0.8010123002358559</v>
      </c>
      <c r="W17" s="31">
        <v>0.8371484718483555</v>
      </c>
      <c r="X17" s="31">
        <v>0.82984919743991903</v>
      </c>
      <c r="Y17" s="51"/>
      <c r="Z17" s="31">
        <v>0.79361269319578986</v>
      </c>
      <c r="AA17" s="31">
        <v>0.79562783511764246</v>
      </c>
      <c r="AB17" s="31">
        <v>0.7973808735457163</v>
      </c>
      <c r="AC17" s="31">
        <v>0.82055890194079528</v>
      </c>
      <c r="AD17" s="31">
        <v>0.82293825957059141</v>
      </c>
      <c r="AE17" s="87"/>
      <c r="AF17" s="87"/>
    </row>
    <row r="18" spans="1:32">
      <c r="B18" s="7" t="s">
        <v>263</v>
      </c>
      <c r="C18" s="7" t="s">
        <v>45</v>
      </c>
      <c r="D18" s="20" t="str">
        <f>IF('Índice IFRS 16 | Index IFRS 16'!$K$6="Português",$C18,$B18)</f>
        <v xml:space="preserve">Passenger revenue per ASK (real cents) (PRASK) </v>
      </c>
      <c r="E18" s="39">
        <f t="shared" ref="E18:X18" si="5">E9/E11*100</f>
        <v>25.510023291807947</v>
      </c>
      <c r="F18" s="39">
        <f t="shared" si="5"/>
        <v>26.073383466243406</v>
      </c>
      <c r="G18" s="39">
        <f t="shared" si="5"/>
        <v>26.308277056169118</v>
      </c>
      <c r="H18" s="39">
        <f t="shared" si="5"/>
        <v>26.0116468152072</v>
      </c>
      <c r="I18" s="39">
        <f t="shared" si="5"/>
        <v>23.252067944865821</v>
      </c>
      <c r="J18" s="39">
        <f t="shared" si="5"/>
        <v>22.747729095962281</v>
      </c>
      <c r="K18" s="39">
        <f t="shared" si="5"/>
        <v>24.65403514299884</v>
      </c>
      <c r="L18" s="39">
        <f t="shared" si="5"/>
        <v>24.460147593888085</v>
      </c>
      <c r="M18" s="39">
        <f>M9/M11*100</f>
        <v>23.76511209565658</v>
      </c>
      <c r="N18" s="39">
        <f>N9/N11*100</f>
        <v>24.513103829166695</v>
      </c>
      <c r="O18" s="39">
        <f t="shared" si="5"/>
        <v>26.356503360308821</v>
      </c>
      <c r="P18" s="39">
        <f t="shared" si="5"/>
        <v>26.585594831135467</v>
      </c>
      <c r="Q18" s="39">
        <f t="shared" si="5"/>
        <v>28.037192698652575</v>
      </c>
      <c r="R18" s="39">
        <f t="shared" si="5"/>
        <v>27.402907035294078</v>
      </c>
      <c r="S18" s="39">
        <f t="shared" si="5"/>
        <v>29.626547401481101</v>
      </c>
      <c r="T18" s="39">
        <f t="shared" si="5"/>
        <v>31.74963338840297</v>
      </c>
      <c r="U18" s="39">
        <f t="shared" si="5"/>
        <v>29.471479354306339</v>
      </c>
      <c r="V18" s="39">
        <f t="shared" si="5"/>
        <v>27.712334443823437</v>
      </c>
      <c r="W18" s="39">
        <f t="shared" si="5"/>
        <v>30.024021294782326</v>
      </c>
      <c r="X18" s="39">
        <f t="shared" si="5"/>
        <v>31.5218551570165</v>
      </c>
      <c r="Y18" s="39"/>
      <c r="Z18" s="39">
        <f>Z9/Z11*100</f>
        <v>25.976819573105477</v>
      </c>
      <c r="AA18" s="39">
        <f>AA9/AA11*100</f>
        <v>23.80241079706655</v>
      </c>
      <c r="AB18" s="39">
        <f>AB9/AB11*100</f>
        <v>25.303830908791731</v>
      </c>
      <c r="AC18" s="39">
        <f>AC9/AC11*100</f>
        <v>29.24798278450692</v>
      </c>
      <c r="AD18" s="39">
        <f>AD9/AD11*100</f>
        <v>29.711900416157754</v>
      </c>
      <c r="AE18" s="86"/>
      <c r="AF18" s="86"/>
    </row>
    <row r="19" spans="1:32">
      <c r="B19" s="7" t="s">
        <v>264</v>
      </c>
      <c r="C19" s="7" t="s">
        <v>46</v>
      </c>
      <c r="D19" s="20" t="str">
        <f>IF('Índice IFRS 16 | Index IFRS 16'!$K$6="Português",$C19,$B19)</f>
        <v xml:space="preserve">Operating revenue per ASK (real cents) (RASK) </v>
      </c>
      <c r="E19" s="27">
        <f>('DRE | Inc. Statement IAS 17'!E12/10^3)/'Dados Op. | Op. Data IAS 17'!E11*100</f>
        <v>28.724650310765398</v>
      </c>
      <c r="F19" s="27">
        <f>('DRE | Inc. Statement IAS 17'!F12/10^3)/'Dados Op. | Op. Data IAS 17'!F11*100</f>
        <v>29.454451461343943</v>
      </c>
      <c r="G19" s="27">
        <f>('DRE | Inc. Statement IAS 17'!G12/10^3)/'Dados Op. | Op. Data IAS 17'!G11*100</f>
        <v>29.681907150703751</v>
      </c>
      <c r="H19" s="27">
        <f>('DRE | Inc. Statement IAS 17'!H12/10^3)/'Dados Op. | Op. Data IAS 17'!H11*100</f>
        <v>29.664102546765381</v>
      </c>
      <c r="I19" s="27">
        <f>('DRE | Inc. Statement IAS 17'!I12/10^3)/'Dados Op. | Op. Data IAS 17'!I11*100</f>
        <v>26.003468007402148</v>
      </c>
      <c r="J19" s="27">
        <f>('DRE | Inc. Statement IAS 17'!J12/10^3)/'Dados Op. | Op. Data IAS 17'!J11*100</f>
        <v>25.663525996633467</v>
      </c>
      <c r="K19" s="27">
        <f>('DRE | Inc. Statement IAS 17'!K12/10^3)/'Dados Op. | Op. Data IAS 17'!K11*100</f>
        <v>27.49136044252775</v>
      </c>
      <c r="L19" s="27">
        <f>('DRE | Inc. Statement IAS 17'!L12/10^3)/'Dados Op. | Op. Data IAS 17'!L11*100</f>
        <v>27.607735396145362</v>
      </c>
      <c r="M19" s="27">
        <f>('DRE | Inc. Statement IAS 17'!M12/10^3)/M11*100</f>
        <v>26.831652352760411</v>
      </c>
      <c r="N19" s="27">
        <f>('DRE | Inc. Statement IAS 17'!N12/10^3)/'Dados Op. | Op. Data IAS 17'!N11*100</f>
        <v>28.585354078572035</v>
      </c>
      <c r="O19" s="27">
        <f>('DRE | Inc. Statement IAS 17'!O12/10^3)/'Dados Op. | Op. Data IAS 17'!O11*100</f>
        <v>30.49073187485924</v>
      </c>
      <c r="P19" s="27">
        <f>('DRE | Inc. Statement IAS 17'!P12/10^3)/'Dados Op. | Op. Data IAS 17'!P11*100</f>
        <v>30.840738707904485</v>
      </c>
      <c r="Q19" s="27">
        <f>('DRE | Inc. Statement IAS 17'!Q12/10^3)/'Dados Op. | Op. Data IAS 17'!Q11*100</f>
        <v>29.423423073664662</v>
      </c>
      <c r="R19" s="27">
        <f>('DRE | Inc. Statement IAS 17'!R12/10^3)/'Dados Op. | Op. Data IAS 17'!R11*100</f>
        <v>28.829521092735984</v>
      </c>
      <c r="S19" s="27">
        <f>('DRE | Inc. Statement IAS 17'!S12/10^3)/'Dados Op. | Op. Data IAS 17'!S11*100</f>
        <v>30.863105083464191</v>
      </c>
      <c r="T19" s="27">
        <f>('DRE | Inc. Statement IAS 17'!T12/10^3)/'Dados Op. | Op. Data IAS 17'!T11*100</f>
        <v>33.601284165436425</v>
      </c>
      <c r="U19" s="27">
        <f>('DRE | Inc. Statement IAS 17'!U12/10^3)/'Dados Op. | Op. Data IAS 17'!U11*100</f>
        <v>30.889326515220244</v>
      </c>
      <c r="V19" s="27">
        <f>('DRE | Inc. Statement IAS 17'!V12/10^3)/'Dados Op. | Op. Data IAS 17'!V11*100</f>
        <v>29.300553011890823</v>
      </c>
      <c r="W19" s="27">
        <f>('DRE | Inc. Statement IAS 17'!W12/10^3)/'Dados Op. | Op. Data IAS 17'!W11*100</f>
        <v>31.707073875476709</v>
      </c>
      <c r="X19" s="27">
        <f>('DRE | Inc. Statement IAS 17'!X12/10^3)/'Dados Op. | Op. Data IAS 17'!X11*100</f>
        <v>33.405561823476695</v>
      </c>
      <c r="Y19" s="27"/>
      <c r="Z19" s="27">
        <f>('DRE | Inc. Statement IAS 17'!Z12/10^3)/'Dados Op. | Op. Data IAS 17'!Z11*100</f>
        <v>29.387180037591225</v>
      </c>
      <c r="AA19" s="27">
        <f>('DRE | Inc. Statement IAS 17'!AA12/10^3)/'Dados Op. | Op. Data IAS 17'!AA11*100</f>
        <v>26.71625235052683</v>
      </c>
      <c r="AB19" s="27">
        <f>('DRE | Inc. Statement IAS 17'!AB12/10^3)/'Dados Op. | Op. Data IAS 17'!AB11*100</f>
        <v>29.165260862086818</v>
      </c>
      <c r="AC19" s="27">
        <f>('DRE | Inc. Statement IAS 17'!AC12/10^3)/'Dados Op. | Op. Data IAS 17'!AC11*100</f>
        <v>30.725224387861598</v>
      </c>
      <c r="AD19" s="27">
        <f>('DRE | Inc. Statement IAS 17'!AD12/10^3)/'Dados Op. | Op. Data IAS 17'!AD11*100</f>
        <v>31.358155033984232</v>
      </c>
      <c r="AE19" s="86"/>
      <c r="AF19" s="86"/>
    </row>
    <row r="20" spans="1:32">
      <c r="B20" s="7" t="s">
        <v>265</v>
      </c>
      <c r="C20" s="7" t="s">
        <v>131</v>
      </c>
      <c r="D20" s="10" t="str">
        <f>IF('Índice IFRS 16 | Index IFRS 16'!$K$6="Português",$C20,$B20)</f>
        <v>Yield (real cents)</v>
      </c>
      <c r="E20" s="29">
        <v>32.140711313167188</v>
      </c>
      <c r="F20" s="29">
        <v>32.366312921435231</v>
      </c>
      <c r="G20" s="29">
        <v>33.736288848681603</v>
      </c>
      <c r="H20" s="29">
        <v>32.681497871510459</v>
      </c>
      <c r="I20" s="29">
        <v>28.863123424901961</v>
      </c>
      <c r="J20" s="29">
        <v>28.523278529084074</v>
      </c>
      <c r="K20" s="29">
        <v>30.631197898841766</v>
      </c>
      <c r="L20" s="29">
        <v>31.56042616235063</v>
      </c>
      <c r="M20" s="29">
        <v>30.43275550273945</v>
      </c>
      <c r="N20" s="29">
        <v>31.038854892991289</v>
      </c>
      <c r="O20" s="29">
        <v>32.526026726682218</v>
      </c>
      <c r="P20" s="29">
        <v>32.878233647051523</v>
      </c>
      <c r="Q20" s="29">
        <v>34.444616966084162</v>
      </c>
      <c r="R20" s="29">
        <v>33.874518486637214</v>
      </c>
      <c r="S20" s="29">
        <v>35.646749330302256</v>
      </c>
      <c r="T20" s="29">
        <v>38.383522838718221</v>
      </c>
      <c r="U20" s="29">
        <v>35.848441263107816</v>
      </c>
      <c r="V20" s="29">
        <v>34.596640320833544</v>
      </c>
      <c r="W20" s="29">
        <v>35.864631310252214</v>
      </c>
      <c r="X20" s="29">
        <v>37.98504023895098</v>
      </c>
      <c r="Y20" s="52"/>
      <c r="Z20" s="29">
        <v>32.732364030746183</v>
      </c>
      <c r="AA20" s="29">
        <v>29.91651340798942</v>
      </c>
      <c r="AB20" s="29">
        <v>31.733681792833956</v>
      </c>
      <c r="AC20" s="29">
        <v>35.643977190825979</v>
      </c>
      <c r="AD20" s="29">
        <v>36.104653138452207</v>
      </c>
      <c r="AE20" s="86"/>
      <c r="AF20" s="86"/>
    </row>
    <row r="21" spans="1:32">
      <c r="B21" s="7" t="s">
        <v>266</v>
      </c>
      <c r="C21" s="7" t="s">
        <v>19</v>
      </c>
      <c r="D21" s="20" t="str">
        <f>IF('Índice IFRS 16 | Index IFRS 16'!$K$6="Português",$C21,$B21)</f>
        <v>Departures total</v>
      </c>
      <c r="E21" s="30">
        <v>70276</v>
      </c>
      <c r="F21" s="30">
        <v>68071</v>
      </c>
      <c r="G21" s="30">
        <v>71900</v>
      </c>
      <c r="H21" s="30">
        <v>73508</v>
      </c>
      <c r="I21" s="30">
        <v>72318</v>
      </c>
      <c r="J21" s="30">
        <v>67393</v>
      </c>
      <c r="K21" s="30">
        <v>69764</v>
      </c>
      <c r="L21" s="30">
        <v>71357</v>
      </c>
      <c r="M21" s="30">
        <v>68165</v>
      </c>
      <c r="N21" s="30">
        <v>61342</v>
      </c>
      <c r="O21" s="30">
        <v>65337</v>
      </c>
      <c r="P21" s="30">
        <v>66767</v>
      </c>
      <c r="Q21" s="30">
        <v>68100</v>
      </c>
      <c r="R21" s="30">
        <v>63922</v>
      </c>
      <c r="S21" s="30">
        <v>64279</v>
      </c>
      <c r="T21" s="30">
        <v>63665</v>
      </c>
      <c r="U21" s="30">
        <v>64164</v>
      </c>
      <c r="V21" s="30">
        <v>64774</v>
      </c>
      <c r="W21" s="30">
        <v>67526</v>
      </c>
      <c r="X21" s="30">
        <v>65848</v>
      </c>
      <c r="Y21" s="53"/>
      <c r="Z21" s="30">
        <f>SUM(E21:H21)</f>
        <v>283755</v>
      </c>
      <c r="AA21" s="30">
        <f>SUM(I21:L21)</f>
        <v>280832</v>
      </c>
      <c r="AB21" s="30">
        <f>SUM(M21:P21)</f>
        <v>261611</v>
      </c>
      <c r="AC21" s="28">
        <f>SUM(Q21:T21)</f>
        <v>259966</v>
      </c>
      <c r="AD21" s="28">
        <f>SUM(U21:X21)</f>
        <v>262312</v>
      </c>
      <c r="AE21" s="86"/>
      <c r="AF21" s="86"/>
    </row>
    <row r="22" spans="1:32">
      <c r="B22" s="7" t="s">
        <v>267</v>
      </c>
      <c r="C22" s="7" t="s">
        <v>20</v>
      </c>
      <c r="D22" s="20" t="str">
        <f>IF('Índice IFRS 16 | Index IFRS 16'!$K$6="Português",$C22,$B22)</f>
        <v>Block Hours</v>
      </c>
      <c r="E22" s="30">
        <v>105450.85</v>
      </c>
      <c r="F22" s="30">
        <v>101338.65000000011</v>
      </c>
      <c r="G22" s="30">
        <v>106453.13333333317</v>
      </c>
      <c r="H22" s="30">
        <v>109630.45000000016</v>
      </c>
      <c r="I22" s="30">
        <v>112659.43333333341</v>
      </c>
      <c r="J22" s="30">
        <v>104065.25000000003</v>
      </c>
      <c r="K22" s="30">
        <v>108351.41666666672</v>
      </c>
      <c r="L22" s="30">
        <v>110607.26666666669</v>
      </c>
      <c r="M22" s="30">
        <v>107621.03333333338</v>
      </c>
      <c r="N22" s="30">
        <v>92588.86666666661</v>
      </c>
      <c r="O22" s="30">
        <v>100394.14999999998</v>
      </c>
      <c r="P22" s="30">
        <v>103284.26666666663</v>
      </c>
      <c r="Q22" s="30">
        <v>106095.83333333318</v>
      </c>
      <c r="R22" s="30">
        <v>98353.533333333413</v>
      </c>
      <c r="S22" s="30">
        <v>101336</v>
      </c>
      <c r="T22" s="30">
        <v>101630.13333333335</v>
      </c>
      <c r="U22" s="30">
        <v>105829.13333333333</v>
      </c>
      <c r="V22" s="30">
        <v>105677.64999999997</v>
      </c>
      <c r="W22" s="30">
        <v>112790.1166666667</v>
      </c>
      <c r="X22" s="30">
        <v>109648.16666666672</v>
      </c>
      <c r="Y22" s="53"/>
      <c r="Z22" s="30">
        <v>422873.08333333349</v>
      </c>
      <c r="AA22" s="30">
        <v>435683.36666666681</v>
      </c>
      <c r="AB22" s="30">
        <v>403888.31666666665</v>
      </c>
      <c r="AC22" s="30">
        <v>407415.49999999994</v>
      </c>
      <c r="AD22" s="30">
        <v>433945.06666666677</v>
      </c>
      <c r="AE22" s="86"/>
      <c r="AF22" s="86"/>
    </row>
    <row r="23" spans="1:32">
      <c r="B23" s="7" t="s">
        <v>268</v>
      </c>
      <c r="C23" s="7" t="s">
        <v>21</v>
      </c>
      <c r="D23" s="20" t="str">
        <f>IF('Índice IFRS 16 | Index IFRS 16'!$K$6="Português",$C23,$B23)</f>
        <v>Average fare (R$)</v>
      </c>
      <c r="E23" s="30">
        <f t="shared" ref="E23:X23" si="6">E9/E30*10^3</f>
        <v>253.41236214240394</v>
      </c>
      <c r="F23" s="30">
        <f t="shared" si="6"/>
        <v>251.41986261501114</v>
      </c>
      <c r="G23" s="30">
        <f t="shared" si="6"/>
        <v>254.41539684870602</v>
      </c>
      <c r="H23" s="30">
        <f t="shared" si="6"/>
        <v>246.5571628901437</v>
      </c>
      <c r="I23" s="30">
        <f t="shared" si="6"/>
        <v>250.77917517075903</v>
      </c>
      <c r="J23" s="30">
        <f t="shared" si="6"/>
        <v>238.86714536063332</v>
      </c>
      <c r="K23" s="30">
        <f t="shared" si="6"/>
        <v>258.62422475303811</v>
      </c>
      <c r="L23" s="30">
        <f t="shared" si="6"/>
        <v>274.29734676137514</v>
      </c>
      <c r="M23" s="30">
        <f t="shared" si="6"/>
        <v>280.71408111149361</v>
      </c>
      <c r="N23" s="30">
        <f t="shared" si="6"/>
        <v>259.3335859136422</v>
      </c>
      <c r="O23" s="30">
        <f t="shared" si="6"/>
        <v>286.32648320576357</v>
      </c>
      <c r="P23" s="30">
        <f t="shared" si="6"/>
        <v>294.05946307925052</v>
      </c>
      <c r="Q23" s="30">
        <f t="shared" si="6"/>
        <v>317.32733423799635</v>
      </c>
      <c r="R23" s="30">
        <f t="shared" si="6"/>
        <v>307.62626761428788</v>
      </c>
      <c r="S23" s="30">
        <f t="shared" si="6"/>
        <v>341.79963980390318</v>
      </c>
      <c r="T23" s="30">
        <f t="shared" si="6"/>
        <v>377.36852908574645</v>
      </c>
      <c r="U23" s="30">
        <f t="shared" si="6"/>
        <v>376.11567348261809</v>
      </c>
      <c r="V23" s="30">
        <f t="shared" si="6"/>
        <v>355.40115690625015</v>
      </c>
      <c r="W23" s="30">
        <f t="shared" si="6"/>
        <v>379.8751266978831</v>
      </c>
      <c r="X23" s="30">
        <f t="shared" si="6"/>
        <v>395.69228199537997</v>
      </c>
      <c r="Y23" s="53"/>
      <c r="Z23" s="30">
        <f>Z9/Z30*10^3</f>
        <v>251.32926711021213</v>
      </c>
      <c r="AA23" s="30">
        <f>AA9/AA30*10^3</f>
        <v>255.8091123815488</v>
      </c>
      <c r="AB23" s="30">
        <f>AB9/AB30*10^3</f>
        <v>280.64457947923313</v>
      </c>
      <c r="AC23" s="30">
        <f>AC9/AC30*10^3</f>
        <v>336.1374039395244</v>
      </c>
      <c r="AD23" s="30">
        <f>AD9/AD30*10^3</f>
        <v>377.18043597475003</v>
      </c>
      <c r="AE23" s="86"/>
      <c r="AF23" s="86"/>
    </row>
    <row r="24" spans="1:32">
      <c r="A24" s="12"/>
      <c r="B24" s="12" t="s">
        <v>269</v>
      </c>
      <c r="C24" s="12" t="s">
        <v>22</v>
      </c>
      <c r="D24" s="20" t="str">
        <f>IF('Índice IFRS 16 | Index IFRS 16'!$K$6="Português",$C24,$B24)</f>
        <v>Stage Length (KM)</v>
      </c>
      <c r="E24" s="30">
        <v>734.59647807755596</v>
      </c>
      <c r="F24" s="30">
        <v>718.35741354873778</v>
      </c>
      <c r="G24" s="30">
        <v>716.3677465924585</v>
      </c>
      <c r="H24" s="30">
        <v>736.6380066621557</v>
      </c>
      <c r="I24" s="30">
        <v>834.91233363848551</v>
      </c>
      <c r="J24" s="30">
        <v>814.34734340127534</v>
      </c>
      <c r="K24" s="30">
        <v>835.63261043301372</v>
      </c>
      <c r="L24" s="30">
        <v>833.97974017290483</v>
      </c>
      <c r="M24" s="30">
        <v>886.25774290043216</v>
      </c>
      <c r="N24" s="30">
        <v>803.91675891980117</v>
      </c>
      <c r="O24" s="30">
        <v>844.10630323523208</v>
      </c>
      <c r="P24" s="30">
        <v>853.88076018310551</v>
      </c>
      <c r="Q24" s="30">
        <v>880.84240645810758</v>
      </c>
      <c r="R24" s="30">
        <v>872.42255420553056</v>
      </c>
      <c r="S24" s="30">
        <v>926</v>
      </c>
      <c r="T24" s="30">
        <v>942.25495109730548</v>
      </c>
      <c r="U24" s="30">
        <v>1009.815473569927</v>
      </c>
      <c r="V24" s="30">
        <v>986.93888312137005</v>
      </c>
      <c r="W24" s="30">
        <v>1023.3296359260944</v>
      </c>
      <c r="X24" s="30">
        <v>1004.7965959629244</v>
      </c>
      <c r="Y24" s="53"/>
      <c r="Z24" s="30">
        <v>726.61519562884735</v>
      </c>
      <c r="AA24" s="30">
        <v>829.98026666443684</v>
      </c>
      <c r="AB24" s="30">
        <v>848.24150081993002</v>
      </c>
      <c r="AC24" s="30">
        <v>905.17820401578979</v>
      </c>
      <c r="AD24" s="30">
        <v>1006.4185067904208</v>
      </c>
      <c r="AE24" s="86"/>
      <c r="AF24" s="86"/>
    </row>
    <row r="25" spans="1:32">
      <c r="A25" s="12"/>
      <c r="B25" s="12" t="s">
        <v>270</v>
      </c>
      <c r="C25" s="12" t="s">
        <v>47</v>
      </c>
      <c r="D25" s="20" t="str">
        <f>IF('Índice IFRS 16 | Index IFRS 16'!$K$6="Português",$C25,$B25)</f>
        <v>CASK (real cents)</v>
      </c>
      <c r="E25" s="62">
        <f>-'DRE | Inc. Statement IAS 17'!E24/'Dados Op. | Op. Data IAS 17'!E11/10</f>
        <v>27.940096485498866</v>
      </c>
      <c r="F25" s="62">
        <f>-'DRE | Inc. Statement IAS 17'!F24/'Dados Op. | Op. Data IAS 17'!F11/10</f>
        <v>27.449274880883529</v>
      </c>
      <c r="G25" s="62">
        <f>-'DRE | Inc. Statement IAS 17'!G24/'Dados Op. | Op. Data IAS 17'!G11/10</f>
        <v>27.196119086434869</v>
      </c>
      <c r="H25" s="62">
        <f>-'DRE | Inc. Statement IAS 17'!H24/'Dados Op. | Op. Data IAS 17'!H11/10</f>
        <v>26.885472914796402</v>
      </c>
      <c r="I25" s="62">
        <f>-'DRE | Inc. Statement IAS 17'!I24/'Dados Op. | Op. Data IAS 17'!I11/10</f>
        <v>25.667827505988225</v>
      </c>
      <c r="J25" s="62">
        <f>-'DRE | Inc. Statement IAS 17'!J24/'Dados Op. | Op. Data IAS 17'!J11/10</f>
        <v>26.338298529597445</v>
      </c>
      <c r="K25" s="62">
        <f>-'DRE | Inc. Statement IAS 17'!K24/'Dados Op. | Op. Data IAS 17'!K11/10</f>
        <v>27.961296499703383</v>
      </c>
      <c r="L25" s="62">
        <f>-'DRE | Inc. Statement IAS 17'!L24/'Dados Op. | Op. Data IAS 17'!L11/10</f>
        <v>29.639114548478595</v>
      </c>
      <c r="M25" s="62">
        <f>-'DRE | Inc. Statement IAS 17'!M24/'Dados Op. | Op. Data IAS 17'!M11/10</f>
        <v>26.719776612336421</v>
      </c>
      <c r="N25" s="62">
        <f>-'DRE | Inc. Statement IAS 17'!N24/'Dados Op. | Op. Data IAS 17'!N11/10</f>
        <v>28.559281889511698</v>
      </c>
      <c r="O25" s="62">
        <f>-'DRE | Inc. Statement IAS 17'!O24/'Dados Op. | Op. Data IAS 17'!O11/10</f>
        <v>27.575784334516641</v>
      </c>
      <c r="P25" s="62">
        <f>-'DRE | Inc. Statement IAS 17'!P24/'Dados Op. | Op. Data IAS 17'!P11/10</f>
        <v>27.961456870512752</v>
      </c>
      <c r="Q25" s="62">
        <f>-'DRE | Inc. Statement IAS 17'!Q24/'Dados Op. | Op. Data IAS 17'!Q11/10</f>
        <v>26.146001338625631</v>
      </c>
      <c r="R25" s="62">
        <f>-'DRE | Inc. Statement IAS 17'!R24/'Dados Op. | Op. Data IAS 17'!R11/10</f>
        <v>27.171280156282783</v>
      </c>
      <c r="S25" s="62">
        <f>-'DRE | Inc. Statement IAS 17'!S24/'Dados Op. | Op. Data IAS 17'!S11/10</f>
        <v>27.098597528805936</v>
      </c>
      <c r="T25" s="62">
        <f>-'DRE | Inc. Statement IAS 17'!T24/'Dados Op. | Op. Data IAS 17'!T11/10</f>
        <v>29.029907775478328</v>
      </c>
      <c r="U25" s="62">
        <f>-'DRE | Inc. Statement IAS 17'!U24/'Dados Op. | Op. Data IAS 17'!U11/10</f>
        <v>27.038613445716919</v>
      </c>
      <c r="V25" s="62">
        <f>-'DRE | Inc. Statement IAS 17'!V24/'Dados Op. | Op. Data IAS 17'!V11/10</f>
        <v>28.227496699643517</v>
      </c>
      <c r="W25" s="62">
        <f>-'DRE | Inc. Statement IAS 17'!W24/'Dados Op. | Op. Data IAS 17'!W11/10</f>
        <v>29.446135063485308</v>
      </c>
      <c r="X25" s="62">
        <f>-'DRE | Inc. Statement IAS 17'!X24/'Dados Op. | Op. Data IAS 17'!X11/10</f>
        <v>29.595105882787557</v>
      </c>
      <c r="Y25" s="53"/>
      <c r="Z25" s="62">
        <f>-'DRE | Inc. Statement IAS 17'!Z24/'Dados Op. | Op. Data IAS 17'!Z11/10</f>
        <v>27.356854871898047</v>
      </c>
      <c r="AA25" s="62">
        <f>-'DRE | Inc. Statement IAS 17'!AA24/'Dados Op. | Op. Data IAS 17'!AA11/10</f>
        <v>27.431719345612333</v>
      </c>
      <c r="AB25" s="62">
        <f>-'DRE | Inc. Statement IAS 17'!AB24/'Dados Op. | Op. Data IAS 17'!AB11/10</f>
        <v>27.659810323065351</v>
      </c>
      <c r="AC25" s="62">
        <f>-'DRE | Inc. Statement IAS 17'!AC24/'Dados Op. | Op. Data IAS 17'!AC11/10</f>
        <v>27.371989359871304</v>
      </c>
      <c r="AD25" s="62">
        <f>-'DRE | Inc. Statement IAS 17'!AD24/'Dados Op. | Op. Data IAS 17'!AD11/10</f>
        <v>28.60292828388922</v>
      </c>
      <c r="AE25" s="86"/>
      <c r="AF25" s="86"/>
    </row>
    <row r="26" spans="1:32">
      <c r="A26" s="12"/>
      <c r="B26" s="12" t="s">
        <v>271</v>
      </c>
      <c r="C26" s="12" t="s">
        <v>48</v>
      </c>
      <c r="D26" s="20" t="str">
        <f>IF('Índice IFRS 16 | Index IFRS 16'!$K$6="Português",$C26,$B26)</f>
        <v>CASK ex-fuel (real cents)</v>
      </c>
      <c r="E26" s="62">
        <f>-('DRE | Inc. Statement IAS 17'!E24-'DRE | Inc. Statement IAS 17'!E15)/'Dados Op. | Op. Data IAS 17'!E11/10</f>
        <v>17.90147626944465</v>
      </c>
      <c r="F26" s="62">
        <f>-('DRE | Inc. Statement IAS 17'!F24-'DRE | Inc. Statement IAS 17'!F15)/'Dados Op. | Op. Data IAS 17'!F11/10</f>
        <v>17.6282590697977</v>
      </c>
      <c r="G26" s="62">
        <f>-('DRE | Inc. Statement IAS 17'!G24-'DRE | Inc. Statement IAS 17'!G15)/'Dados Op. | Op. Data IAS 17'!G11/10</f>
        <v>17.330487425115088</v>
      </c>
      <c r="H26" s="62">
        <f>-('DRE | Inc. Statement IAS 17'!H24-'DRE | Inc. Statement IAS 17'!H15)/'Dados Op. | Op. Data IAS 17'!H11/10</f>
        <v>17.009729260537409</v>
      </c>
      <c r="I26" s="62">
        <f>-('DRE | Inc. Statement IAS 17'!I24-'DRE | Inc. Statement IAS 17'!I15)/'Dados Op. | Op. Data IAS 17'!I11/10</f>
        <v>17.332682657883957</v>
      </c>
      <c r="J26" s="62">
        <f>-('DRE | Inc. Statement IAS 17'!J24-'DRE | Inc. Statement IAS 17'!J15)/'Dados Op. | Op. Data IAS 17'!J11/10</f>
        <v>18.279925256520382</v>
      </c>
      <c r="K26" s="62">
        <f>-('DRE | Inc. Statement IAS 17'!K24-'DRE | Inc. Statement IAS 17'!K15)/'Dados Op. | Op. Data IAS 17'!K11/10</f>
        <v>20.297564451612715</v>
      </c>
      <c r="L26" s="62">
        <f>-('DRE | Inc. Statement IAS 17'!L24-'DRE | Inc. Statement IAS 17'!L15)/'Dados Op. | Op. Data IAS 17'!L11/10</f>
        <v>20.971307087377266</v>
      </c>
      <c r="M26" s="62">
        <f>-('DRE | Inc. Statement IAS 17'!M24-'DRE | Inc. Statement IAS 17'!M15)/'Dados Op. | Op. Data IAS 17'!M11/10</f>
        <v>20.248222534172449</v>
      </c>
      <c r="N26" s="62">
        <f>-('DRE | Inc. Statement IAS 17'!N24-'DRE | Inc. Statement IAS 17'!N15)/'Dados Op. | Op. Data IAS 17'!N11/10</f>
        <v>21.968145389796039</v>
      </c>
      <c r="O26" s="62">
        <f>-('DRE | Inc. Statement IAS 17'!O24-'DRE | Inc. Statement IAS 17'!O15)/'Dados Op. | Op. Data IAS 17'!O11/10</f>
        <v>20.472291614624279</v>
      </c>
      <c r="P26" s="62">
        <f>-('DRE | Inc. Statement IAS 17'!P24-'DRE | Inc. Statement IAS 17'!P15)/'Dados Op. | Op. Data IAS 17'!P11/10</f>
        <v>20.843022461020464</v>
      </c>
      <c r="Q26" s="62">
        <f>-('DRE | Inc. Statement IAS 17'!Q24-'DRE | Inc. Statement IAS 17'!Q15)/'Dados Op. | Op. Data IAS 17'!Q11/10</f>
        <v>18.850649720991818</v>
      </c>
      <c r="R26" s="62">
        <f>-('DRE | Inc. Statement IAS 17'!R24-'DRE | Inc. Statement IAS 17'!R15)/'Dados Op. | Op. Data IAS 17'!R11/10</f>
        <v>20.188290520818846</v>
      </c>
      <c r="S26" s="62">
        <f>-('DRE | Inc. Statement IAS 17'!S24-'DRE | Inc. Statement IAS 17'!S15)/'Dados Op. | Op. Data IAS 17'!S11/10</f>
        <v>20.239403219571223</v>
      </c>
      <c r="T26" s="62">
        <f>-('DRE | Inc. Statement IAS 17'!T24-'DRE | Inc. Statement IAS 17'!T15)/'Dados Op. | Op. Data IAS 17'!T11/10</f>
        <v>20.977916419087485</v>
      </c>
      <c r="U26" s="62">
        <f>-('DRE | Inc. Statement IAS 17'!U24-'DRE | Inc. Statement IAS 17'!U15)/'Dados Op. | Op. Data IAS 17'!U11/10</f>
        <v>18.982882516989289</v>
      </c>
      <c r="V26" s="62">
        <f>-('DRE | Inc. Statement IAS 17'!V24-'DRE | Inc. Statement IAS 17'!V15)/'Dados Op. | Op. Data IAS 17'!V11/10</f>
        <v>20.254711143504657</v>
      </c>
      <c r="W26" s="62">
        <f>-('DRE | Inc. Statement IAS 17'!W24-'DRE | Inc. Statement IAS 17'!W15)/'Dados Op. | Op. Data IAS 17'!W11/10</f>
        <v>19.872567443872157</v>
      </c>
      <c r="X26" s="62">
        <f>-('DRE | Inc. Statement IAS 17'!X24-'DRE | Inc. Statement IAS 17'!X15)/'Dados Op. | Op. Data IAS 17'!X11/10</f>
        <v>19.268233463011342</v>
      </c>
      <c r="Y26" s="53"/>
      <c r="Z26" s="62">
        <f>-('DRE | Inc. Statement IAS 17'!Z24-'DRE | Inc. Statement IAS 17'!Z15)/'Dados Op. | Op. Data IAS 17'!Z11/10</f>
        <v>17.45637750042269</v>
      </c>
      <c r="AA26" s="62">
        <f>-('DRE | Inc. Statement IAS 17'!AA24-'DRE | Inc. Statement IAS 17'!AA15)/'Dados Op. | Op. Data IAS 17'!AA11/10</f>
        <v>19.245023464798596</v>
      </c>
      <c r="AB26" s="62">
        <f>-('DRE | Inc. Statement IAS 17'!AB24-'DRE | Inc. Statement IAS 17'!AB15)/'Dados Op. | Op. Data IAS 17'!AB11/10</f>
        <v>20.837463331483679</v>
      </c>
      <c r="AC26" s="62">
        <f>-('DRE | Inc. Statement IAS 17'!AC24-'DRE | Inc. Statement IAS 17'!AC15)/'Dados Op. | Op. Data IAS 17'!AC11/10</f>
        <v>20.066863073722423</v>
      </c>
      <c r="AD26" s="62">
        <f>-('DRE | Inc. Statement IAS 17'!AD24-'DRE | Inc. Statement IAS 17'!AD15)/'Dados Op. | Op. Data IAS 17'!AD11/10</f>
        <v>19.594439728892148</v>
      </c>
      <c r="AE26" s="86"/>
      <c r="AF26" s="86"/>
    </row>
    <row r="27" spans="1:32">
      <c r="A27" s="12"/>
      <c r="B27" s="12" t="s">
        <v>310</v>
      </c>
      <c r="C27" s="12" t="s">
        <v>94</v>
      </c>
      <c r="D27" s="20" t="str">
        <f>IF('Índice IFRS 16 | Index IFRS 16'!$K$6="Português",$C27,$B27)</f>
        <v>Full time employees</v>
      </c>
      <c r="E27" s="32">
        <v>9998</v>
      </c>
      <c r="F27" s="32">
        <v>10333</v>
      </c>
      <c r="G27" s="32">
        <v>10607</v>
      </c>
      <c r="H27" s="32">
        <v>10501</v>
      </c>
      <c r="I27" s="32">
        <v>10827</v>
      </c>
      <c r="J27" s="32">
        <v>10661</v>
      </c>
      <c r="K27" s="32">
        <v>10554</v>
      </c>
      <c r="L27" s="32">
        <v>10533</v>
      </c>
      <c r="M27" s="32">
        <v>10347</v>
      </c>
      <c r="N27" s="32">
        <v>10224</v>
      </c>
      <c r="O27" s="32">
        <v>10135</v>
      </c>
      <c r="P27" s="32">
        <v>10311</v>
      </c>
      <c r="Q27" s="32">
        <v>10465</v>
      </c>
      <c r="R27" s="32">
        <v>10683</v>
      </c>
      <c r="S27" s="32">
        <v>10436</v>
      </c>
      <c r="T27" s="32">
        <v>10878</v>
      </c>
      <c r="U27" s="32">
        <v>11038</v>
      </c>
      <c r="V27" s="32">
        <v>11122</v>
      </c>
      <c r="W27" s="32">
        <v>11347</v>
      </c>
      <c r="X27" s="32">
        <v>11807</v>
      </c>
      <c r="Z27" s="32">
        <f>H27</f>
        <v>10501</v>
      </c>
      <c r="AA27" s="32">
        <f>L27</f>
        <v>10533</v>
      </c>
      <c r="AB27" s="32">
        <f>P27</f>
        <v>10311</v>
      </c>
      <c r="AC27" s="32">
        <f>T27</f>
        <v>10878</v>
      </c>
      <c r="AD27" s="32">
        <f>X27</f>
        <v>11807</v>
      </c>
      <c r="AE27" s="86"/>
      <c r="AF27" s="86"/>
    </row>
    <row r="28" spans="1:32">
      <c r="A28" s="12"/>
      <c r="B28" s="12" t="s">
        <v>273</v>
      </c>
      <c r="C28" s="12" t="s">
        <v>51</v>
      </c>
      <c r="D28" s="20" t="str">
        <f>IF('Índice IFRS 16 | Index IFRS 16'!$K$6="Português",$C28,$B28)</f>
        <v>Fuel liters consumed (thousands)</v>
      </c>
      <c r="E28" s="32">
        <v>194803.07199999999</v>
      </c>
      <c r="F28" s="32">
        <v>186622.53700000001</v>
      </c>
      <c r="G28" s="32">
        <v>198091.33900000001</v>
      </c>
      <c r="H28" s="32">
        <v>209632.92800000001</v>
      </c>
      <c r="I28" s="32">
        <v>232610.89514818002</v>
      </c>
      <c r="J28" s="32">
        <v>211002.90995556</v>
      </c>
      <c r="K28" s="32">
        <v>228233.98969378194</v>
      </c>
      <c r="L28" s="32">
        <v>234930.50612465799</v>
      </c>
      <c r="M28" s="32">
        <v>237690.78413218798</v>
      </c>
      <c r="N28" s="32">
        <v>196935.71623329999</v>
      </c>
      <c r="O28" s="32">
        <v>218788.62048751599</v>
      </c>
      <c r="P28" s="32">
        <v>227525.79415604222</v>
      </c>
      <c r="Q28" s="32">
        <v>237847.94849119999</v>
      </c>
      <c r="R28" s="32">
        <v>221258.12490950999</v>
      </c>
      <c r="S28" s="32">
        <v>236376.35557953478</v>
      </c>
      <c r="T28" s="32">
        <v>244425.62640869999</v>
      </c>
      <c r="U28" s="32">
        <v>256221.37664047</v>
      </c>
      <c r="V28" s="32">
        <v>249125.01682609</v>
      </c>
      <c r="W28" s="32">
        <v>267556.6353560696</v>
      </c>
      <c r="X28" s="32">
        <v>260809</v>
      </c>
      <c r="Y28" s="53"/>
      <c r="Z28" s="32">
        <v>789149.87599999993</v>
      </c>
      <c r="AA28" s="32">
        <v>906778.30092218006</v>
      </c>
      <c r="AB28" s="32">
        <v>880940.91500904621</v>
      </c>
      <c r="AC28" s="32">
        <v>939908.05538894481</v>
      </c>
      <c r="AD28" s="88">
        <v>1033712.0288226296</v>
      </c>
      <c r="AE28" s="86"/>
      <c r="AF28" s="86"/>
    </row>
    <row r="29" spans="1:32">
      <c r="A29" s="12"/>
      <c r="B29" s="12" t="s">
        <v>274</v>
      </c>
      <c r="C29" s="12" t="s">
        <v>50</v>
      </c>
      <c r="D29" s="20" t="str">
        <f>IF('Índice IFRS 16 | Index IFRS 16'!$K$6="Português",$C29,$B29)</f>
        <v>Average fuel cost per liter</v>
      </c>
      <c r="E29" s="62">
        <f>-'DRE | Inc. Statement IAS 17'!E15/E28</f>
        <v>2.5114696343187033</v>
      </c>
      <c r="F29" s="62">
        <f>-'DRE | Inc. Statement IAS 17'!F15/F28</f>
        <v>2.4549446565502429</v>
      </c>
      <c r="G29" s="62">
        <f>-'DRE | Inc. Statement IAS 17'!G15/G28</f>
        <v>2.4663824398703267</v>
      </c>
      <c r="H29" s="62">
        <f>-'DRE | Inc. Statement IAS 17'!H15/H28</f>
        <v>2.4761234074830076</v>
      </c>
      <c r="I29" s="62">
        <f>-'DRE | Inc. Statement IAS 17'!I15/I28</f>
        <v>2.14480925187181</v>
      </c>
      <c r="J29" s="62">
        <f>-'DRE | Inc. Statement IAS 17'!J15/J28</f>
        <v>2.0799334004087062</v>
      </c>
      <c r="K29" s="62">
        <f>-'DRE | Inc. Statement IAS 17'!K15/K28</f>
        <v>1.9928276266398348</v>
      </c>
      <c r="L29" s="62">
        <f>-'DRE | Inc. Statement IAS 17'!L15/L28</f>
        <v>2.2346906268589399</v>
      </c>
      <c r="M29" s="62">
        <f>-'DRE | Inc. Statement IAS 17'!M15/M28</f>
        <v>1.6930988783149148</v>
      </c>
      <c r="N29" s="62">
        <f>-'DRE | Inc. Statement IAS 17'!N15/N28</f>
        <v>1.690612583476631</v>
      </c>
      <c r="O29" s="62">
        <f>-'DRE | Inc. Statement IAS 17'!O15/O28</f>
        <v>1.8494151985527425</v>
      </c>
      <c r="P29" s="62">
        <f>-'DRE | Inc. Statement IAS 17'!P15/P28</f>
        <v>1.8468938942008772</v>
      </c>
      <c r="Q29" s="62">
        <f>-'DRE | Inc. Statement IAS 17'!Q15/Q28</f>
        <v>1.9580786925191036</v>
      </c>
      <c r="R29" s="62">
        <f>-'DRE | Inc. Statement IAS 17'!R15/R28</f>
        <v>1.8797772970827673</v>
      </c>
      <c r="S29" s="62">
        <f>-'DRE | Inc. Statement IAS 17'!S15/S28</f>
        <v>1.8728184505368</v>
      </c>
      <c r="T29" s="62">
        <f>-'DRE | Inc. Statement IAS 17'!T15/T28</f>
        <v>2.1432449931581878</v>
      </c>
      <c r="U29" s="62">
        <f>-'DRE | Inc. Statement IAS 17'!U15/U28</f>
        <v>2.2528955529342252</v>
      </c>
      <c r="V29" s="62">
        <f>-'DRE | Inc. Statement IAS 17'!V15/V28</f>
        <v>2.2599215734043403</v>
      </c>
      <c r="W29" s="62">
        <f>-'DRE | Inc. Statement IAS 17'!W15/W28</f>
        <v>2.7554054079760868</v>
      </c>
      <c r="X29" s="62">
        <f>-'DRE | Inc. Statement IAS 17'!X15/X28</f>
        <v>2.9400480811628431</v>
      </c>
      <c r="Y29" s="53"/>
      <c r="Z29" s="62">
        <f>-'DRE | Inc. Statement IAS 17'!Z15/Z28</f>
        <v>2.4773950544218297</v>
      </c>
      <c r="AA29" s="62">
        <f>-'DRE | Inc. Statement IAS 17'!AA15/AA28</f>
        <v>2.1147462373656527</v>
      </c>
      <c r="AB29" s="62">
        <f>-'DRE | Inc. Statement IAS 17'!AB15/AB28</f>
        <v>1.7710869973430379</v>
      </c>
      <c r="AC29" s="62">
        <f>-'DRE | Inc. Statement IAS 17'!AC15/AC28</f>
        <v>1.9663572297347698</v>
      </c>
      <c r="AD29" s="62">
        <f>-'DRE | Inc. Statement IAS 17'!AD15/AD28</f>
        <v>2.5580247944021148</v>
      </c>
      <c r="AE29" s="86"/>
      <c r="AF29" s="86"/>
    </row>
    <row r="30" spans="1:32" ht="15.75" thickBot="1">
      <c r="B30" s="7" t="s">
        <v>275</v>
      </c>
      <c r="C30" s="7" t="s">
        <v>115</v>
      </c>
      <c r="D30" s="61" t="str">
        <f>IF('Índice IFRS 16 | Index IFRS 16'!$K$6="Português",$C30,$B30)</f>
        <v>Passengers Total (thousands)</v>
      </c>
      <c r="E30" s="76">
        <v>4906.0590000000002</v>
      </c>
      <c r="F30" s="76">
        <v>4837.7920000000004</v>
      </c>
      <c r="G30" s="76">
        <v>5120.9440000000004</v>
      </c>
      <c r="H30" s="76">
        <v>5545.1360000000004</v>
      </c>
      <c r="I30" s="76">
        <v>5549.7790000000005</v>
      </c>
      <c r="J30" s="76">
        <v>5186.473</v>
      </c>
      <c r="K30" s="76">
        <v>5657.5519999999997</v>
      </c>
      <c r="L30" s="76">
        <v>5401.1350000000002</v>
      </c>
      <c r="M30" s="76">
        <v>5264.5559999999996</v>
      </c>
      <c r="N30" s="76">
        <v>4774.7190000000001</v>
      </c>
      <c r="O30" s="76">
        <v>5243.4059999999999</v>
      </c>
      <c r="P30" s="76">
        <v>5337.0259999999998</v>
      </c>
      <c r="Q30" s="76">
        <v>5640.4059999999999</v>
      </c>
      <c r="R30" s="76">
        <v>5305.6360000000004</v>
      </c>
      <c r="S30" s="76">
        <v>5594.1750000000002</v>
      </c>
      <c r="T30" s="76">
        <v>5473.7920000000004</v>
      </c>
      <c r="U30" s="76">
        <v>5614.77</v>
      </c>
      <c r="V30" s="76">
        <v>5506.2370000000001</v>
      </c>
      <c r="W30" s="84">
        <v>6086.3289999999997</v>
      </c>
      <c r="X30" s="84">
        <v>5915.1040000000003</v>
      </c>
      <c r="Y30" s="54"/>
      <c r="Z30" s="76">
        <f>SUM(E30:H30)</f>
        <v>20409.931000000004</v>
      </c>
      <c r="AA30" s="76">
        <f>SUM(I30:L30)</f>
        <v>21794.938999999998</v>
      </c>
      <c r="AB30" s="76">
        <f>SUM(M30:P30)</f>
        <v>20619.707000000002</v>
      </c>
      <c r="AC30" s="76">
        <f>SUM(Q30:T30)</f>
        <v>22014.009000000002</v>
      </c>
      <c r="AD30" s="76">
        <f>SUM(U30:X30)</f>
        <v>23122.440000000002</v>
      </c>
      <c r="AE30" s="86"/>
      <c r="AF30" s="86"/>
    </row>
    <row r="31" spans="1:32">
      <c r="D31" s="8"/>
      <c r="E31" s="14"/>
      <c r="F31" s="14"/>
      <c r="G31" s="14"/>
      <c r="H31" s="14"/>
      <c r="I31" s="14"/>
      <c r="J31" s="14"/>
      <c r="K31" s="14"/>
      <c r="L31" s="14"/>
      <c r="M31" s="14"/>
      <c r="N31" s="14"/>
      <c r="O31" s="14"/>
      <c r="P31" s="48"/>
      <c r="Q31" s="75"/>
      <c r="R31" s="75"/>
      <c r="S31" s="75"/>
      <c r="T31" s="75"/>
      <c r="U31" s="75"/>
      <c r="V31" s="75"/>
      <c r="W31" s="75"/>
      <c r="X31" s="75"/>
      <c r="Y31" s="55"/>
      <c r="Z31" s="49"/>
      <c r="AA31" s="14"/>
      <c r="AB31" s="13"/>
      <c r="AC31" s="13"/>
      <c r="AD31" s="13"/>
    </row>
    <row r="32" spans="1:32">
      <c r="B32" s="7" t="s">
        <v>296</v>
      </c>
      <c r="C32" s="7" t="s">
        <v>99</v>
      </c>
      <c r="D32" s="77" t="str">
        <f>IF('Índice IFRS 16 | Index IFRS 16'!$K$6="Português",$C32,$B32)</f>
        <v>¹ Adjusted for new accounting standards, including the new revenue recognition standard, IFRS 15.</v>
      </c>
    </row>
    <row r="33" spans="2:4">
      <c r="B33" s="7" t="s">
        <v>297</v>
      </c>
      <c r="C33" s="7" t="s">
        <v>294</v>
      </c>
      <c r="D33" s="77" t="str">
        <f>IF('Índice IFRS 16 | Index IFRS 16'!$K$6="Português",$C33,$B33)</f>
        <v>2 Adjusted for non-recurring items totalling R$283.3 million. For more information, please refer to Azul's 2Q18 earnings release.</v>
      </c>
    </row>
    <row r="34" spans="2:4">
      <c r="D34"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0:AB30 Z21:AB21 Z11:Z16 AA11:AA16 AB11:AB12 AB13:AB14 AB15:AB16 AC9 AD21 AD30" formulaRange="1"/>
    <ignoredError sqref="Z10:AB10 AC10 AC17:AC20 AC22:AC24 AD10 AC27:AC28" formula="1"/>
    <ignoredError sqref="AC11:AC16 AC21 AC30 AD11:AD14 AD15:AD16" formula="1" formulaRange="1"/>
    <ignoredError sqref="Z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autoPageBreaks="0"/>
  </sheetPr>
  <dimension ref="B1:Y17"/>
  <sheetViews>
    <sheetView showGridLines="0" zoomScale="85" zoomScaleNormal="85" workbookViewId="0"/>
  </sheetViews>
  <sheetFormatPr defaultRowHeight="15"/>
  <sheetData>
    <row r="1" spans="2:25" s="135" customFormat="1"/>
    <row r="2" spans="2:25">
      <c r="Y2" s="135"/>
    </row>
    <row r="3" spans="2:25">
      <c r="K3" s="152" t="s">
        <v>201</v>
      </c>
    </row>
    <row r="8" spans="2:25" s="146" customFormat="1" ht="24.95" customHeight="1">
      <c r="B8" s="148" t="str">
        <f>IF('Índice IFRS 16 | Index IFRS 16'!$K$6="Português","Fundamentos e Planilha - 2014-2018 (IAS 17)","Fundamentals and Spreadsheets - IAS 17")</f>
        <v>Fundamentals and Spreadsheets - IAS 17</v>
      </c>
      <c r="C8" s="147"/>
      <c r="D8" s="147"/>
      <c r="E8" s="147"/>
      <c r="F8" s="147"/>
      <c r="G8" s="147"/>
      <c r="H8" s="147"/>
      <c r="I8" s="147"/>
      <c r="J8" s="147"/>
      <c r="K8" s="147"/>
      <c r="L8" s="161"/>
    </row>
    <row r="10" spans="2:25" s="140" customFormat="1" ht="23.1" customHeight="1">
      <c r="C10" s="146" t="str">
        <f>IF('Índice IFRS 16 | Index IFRS 16'!$K$6="Português","DRE - IAS 17","Income Statement - IAS 17")</f>
        <v>Income Statement - IAS 17</v>
      </c>
    </row>
    <row r="11" spans="2:25" s="140" customFormat="1" ht="23.1" customHeight="1">
      <c r="C11" s="146"/>
    </row>
    <row r="12" spans="2:25" s="140" customFormat="1" ht="23.1" customHeight="1">
      <c r="C12" s="146" t="str">
        <f>IF('Índice IFRS 16 | Index IFRS 16'!$K$6="Português","Balanço Patrimonial - IAS 17","Balance Sheet - IAS 17")</f>
        <v>Balance Sheet - IAS 17</v>
      </c>
    </row>
    <row r="13" spans="2:25" s="140" customFormat="1" ht="23.1" customHeight="1">
      <c r="C13" s="146"/>
    </row>
    <row r="14" spans="2:25" s="140" customFormat="1" ht="23.1" customHeight="1">
      <c r="C14" s="146" t="str">
        <f>IF('Índice IFRS 16 | Index IFRS 16'!$K$6="Português","Dados Operacionais - IAS 17","Operating Data - IAS 17")</f>
        <v>Operating Data - IAS 17</v>
      </c>
    </row>
    <row r="15" spans="2:25" s="140" customFormat="1" ht="23.1" customHeight="1">
      <c r="C15" s="146"/>
      <c r="M15" s="149"/>
    </row>
    <row r="16" spans="2:25" s="140" customFormat="1" ht="23.1" customHeight="1">
      <c r="C16" s="146"/>
      <c r="M16" s="150"/>
    </row>
    <row r="17" spans="13:13">
      <c r="M17" s="150"/>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tabColor rgb="FF00B0F0"/>
  </sheetPr>
  <dimension ref="A1:AL74"/>
  <sheetViews>
    <sheetView showGridLines="0" zoomScaleNormal="100" workbookViewId="0">
      <pane xSplit="4" ySplit="7" topLeftCell="AD8" activePane="bottomRight" state="frozen"/>
      <selection activeCell="F2" sqref="F2"/>
      <selection pane="topRight" activeCell="F2" sqref="F2"/>
      <selection pane="bottomLeft" activeCell="F2" sqref="F2"/>
      <selection pane="bottomRight" activeCell="A2" sqref="A2"/>
    </sheetView>
  </sheetViews>
  <sheetFormatPr defaultRowHeight="15"/>
  <cols>
    <col min="1" max="1" width="3.5703125" customWidth="1"/>
    <col min="2" max="3" width="3.5703125" hidden="1" customWidth="1"/>
    <col min="4" max="4" width="48.85546875" bestFit="1" customWidth="1"/>
    <col min="5" max="5" width="10.7109375" customWidth="1"/>
    <col min="6" max="6" width="10.7109375" bestFit="1" customWidth="1"/>
    <col min="7" max="7" width="10.42578125" bestFit="1" customWidth="1"/>
    <col min="8" max="13" width="10.7109375" bestFit="1" customWidth="1"/>
    <col min="14" max="14" width="11.5703125" bestFit="1" customWidth="1"/>
    <col min="15" max="16" width="11.5703125" customWidth="1"/>
    <col min="17" max="18" width="11.5703125" bestFit="1" customWidth="1"/>
    <col min="19" max="19" width="12.42578125" style="2" bestFit="1" customWidth="1"/>
    <col min="20" max="23" width="12.42578125" style="2" customWidth="1"/>
    <col min="24" max="36" width="11.5703125" bestFit="1" customWidth="1"/>
  </cols>
  <sheetData>
    <row r="1" spans="1:36" s="135" customFormat="1" hidden="1">
      <c r="E1" s="156" t="s">
        <v>311</v>
      </c>
      <c r="F1" s="156" t="s">
        <v>98</v>
      </c>
      <c r="G1" s="156" t="s">
        <v>101</v>
      </c>
      <c r="H1" s="156" t="s">
        <v>104</v>
      </c>
      <c r="I1" s="156" t="s">
        <v>105</v>
      </c>
      <c r="J1" s="156" t="s">
        <v>312</v>
      </c>
      <c r="K1" s="156" t="s">
        <v>313</v>
      </c>
      <c r="L1" s="156" t="s">
        <v>314</v>
      </c>
      <c r="M1" s="156" t="s">
        <v>315</v>
      </c>
      <c r="N1" s="156" t="s">
        <v>316</v>
      </c>
      <c r="O1" s="153" t="s">
        <v>317</v>
      </c>
      <c r="P1" s="153" t="s">
        <v>318</v>
      </c>
      <c r="Q1" s="153" t="s">
        <v>319</v>
      </c>
      <c r="R1" s="153" t="s">
        <v>320</v>
      </c>
      <c r="S1" s="154" t="s">
        <v>321</v>
      </c>
      <c r="T1" s="157" t="s">
        <v>322</v>
      </c>
      <c r="U1" s="157" t="s">
        <v>156</v>
      </c>
      <c r="V1" s="157" t="s">
        <v>358</v>
      </c>
      <c r="W1" s="157" t="s">
        <v>559</v>
      </c>
      <c r="X1" s="157" t="s">
        <v>565</v>
      </c>
      <c r="Y1" s="157" t="s">
        <v>569</v>
      </c>
      <c r="Z1" s="157" t="s">
        <v>579</v>
      </c>
      <c r="AA1" s="157" t="s">
        <v>586</v>
      </c>
      <c r="AB1" s="157" t="s">
        <v>594</v>
      </c>
      <c r="AC1" s="157" t="s">
        <v>603</v>
      </c>
      <c r="AD1" s="157" t="s">
        <v>610</v>
      </c>
      <c r="AE1" s="157" t="s">
        <v>611</v>
      </c>
      <c r="AF1" s="157" t="s">
        <v>612</v>
      </c>
      <c r="AG1" s="157" t="s">
        <v>616</v>
      </c>
      <c r="AH1" s="157" t="s">
        <v>623</v>
      </c>
      <c r="AI1" s="157" t="s">
        <v>644</v>
      </c>
      <c r="AJ1" s="157" t="s">
        <v>645</v>
      </c>
    </row>
    <row r="3" spans="1:36">
      <c r="S3"/>
      <c r="T3"/>
      <c r="U3"/>
      <c r="V3"/>
      <c r="W3"/>
    </row>
    <row r="4" spans="1:36">
      <c r="D4" s="166" t="str">
        <f>IF('Índice IFRS 16 | Index IFRS 16'!$K$6="Português","Menu","Home")</f>
        <v>Home</v>
      </c>
    </row>
    <row r="6" spans="1:36">
      <c r="B6" t="s">
        <v>203</v>
      </c>
      <c r="C6" s="56" t="s">
        <v>55</v>
      </c>
      <c r="D6" s="56" t="str">
        <f>IF('Índice IFRS 16 | Index IFRS 16'!$K$6="Português",$C6,$B6)</f>
        <v>Balance Sheet</v>
      </c>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row>
    <row r="7" spans="1:36" ht="15.75" thickBot="1">
      <c r="B7" t="s">
        <v>96</v>
      </c>
      <c r="C7" t="s">
        <v>0</v>
      </c>
      <c r="D7" s="17" t="str">
        <f>IF('Índice IFRS 16 | Index IFRS 16'!$K$6="Português",$C7,$B7)</f>
        <v xml:space="preserve"> (R$000)</v>
      </c>
      <c r="E7" s="42" t="str">
        <f>IF('Índice IFRS 16 | Index IFRS 16'!$K$6="Português",E$1,SUBSTITUTE(E$1,"T","Q"))</f>
        <v>4Q17</v>
      </c>
      <c r="F7" s="42" t="str">
        <f>IF('Índice IFRS 16 | Index IFRS 16'!$K$6="Português",F$1,SUBSTITUTE(F$1,"T","Q"))</f>
        <v>1Q18</v>
      </c>
      <c r="G7" s="42" t="str">
        <f>IF('Índice IFRS 16 | Index IFRS 16'!$K$6="Português",G$1,SUBSTITUTE(G$1,"T","Q"))</f>
        <v>2Q18</v>
      </c>
      <c r="H7" s="42" t="str">
        <f>IF('Índice IFRS 16 | Index IFRS 16'!$K$6="Português",H$1,SUBSTITUTE(H$1,"T","Q"))</f>
        <v>3Q18</v>
      </c>
      <c r="I7" s="42" t="str">
        <f>IF('Índice IFRS 16 | Index IFRS 16'!$K$6="Português",I$1,SUBSTITUTE(I$1,"T","Q"))</f>
        <v>4Q18</v>
      </c>
      <c r="J7" s="42" t="str">
        <f>IF('Índice IFRS 16 | Index IFRS 16'!$K$6="Português",J$1,SUBSTITUTE(J$1,"T","Q"))</f>
        <v>1Q19</v>
      </c>
      <c r="K7" s="42" t="str">
        <f>IF('Índice IFRS 16 | Index IFRS 16'!$K$6="Português",K$1,SUBSTITUTE(K$1,"T","Q"))</f>
        <v>2Q19</v>
      </c>
      <c r="L7" s="42" t="str">
        <f>IF('Índice IFRS 16 | Index IFRS 16'!$K$6="Português",L$1,SUBSTITUTE(L$1,"T","Q"))</f>
        <v>3Q19</v>
      </c>
      <c r="M7" s="42" t="str">
        <f>IF('Índice IFRS 16 | Index IFRS 16'!$K$6="Português",M$1,SUBSTITUTE(M$1,"T","Q"))</f>
        <v>4Q19</v>
      </c>
      <c r="N7" s="42" t="str">
        <f>IF('Índice IFRS 16 | Index IFRS 16'!$K$6="Português",N$1,SUBSTITUTE(N$1,"T","Q"))</f>
        <v>1Q20</v>
      </c>
      <c r="O7" s="42" t="str">
        <f>IF('Índice IFRS 16 | Index IFRS 16'!$K$6="Português",O$1,SUBSTITUTE(O$1,"T","Q"))</f>
        <v>2Q20</v>
      </c>
      <c r="P7" s="42" t="str">
        <f>IF('Índice IFRS 16 | Index IFRS 16'!$K$6="Português",P$1,SUBSTITUTE(P$1,"T","Q"))</f>
        <v>3Q20</v>
      </c>
      <c r="Q7" s="42" t="str">
        <f>IF('Índice IFRS 16 | Index IFRS 16'!$K$6="Português",Q$1,SUBSTITUTE(Q$1,"T","Q"))</f>
        <v>4Q20</v>
      </c>
      <c r="R7" s="42" t="str">
        <f>IF('Índice IFRS 16 | Index IFRS 16'!$K$6="Português",R$1,SUBSTITUTE(R$1,"T","Q"))</f>
        <v>1Q21</v>
      </c>
      <c r="S7" s="42" t="str">
        <f>IF('Índice IFRS 16 | Index IFRS 16'!$K$6="Português",S$1,SUBSTITUTE(S$1,"T","Q"))</f>
        <v>2Q21</v>
      </c>
      <c r="T7" s="42" t="str">
        <f>IF('Índice IFRS 16 | Index IFRS 16'!$K$6="Português",T$1,SUBSTITUTE(T$1,"T","Q"))</f>
        <v>3Q21</v>
      </c>
      <c r="U7" s="42" t="str">
        <f>IF('Índice IFRS 16 | Index IFRS 16'!$K$6="Português",U$1,SUBSTITUTE(U$1,"T","Q"))</f>
        <v>4Q21</v>
      </c>
      <c r="V7" s="42" t="str">
        <f>IF('Índice IFRS 16 | Index IFRS 16'!$K$6="Português",V$1,SUBSTITUTE(V$1,"T","Q"))</f>
        <v>1Q22</v>
      </c>
      <c r="W7" s="42" t="str">
        <f>IF('Índice IFRS 16 | Index IFRS 16'!$K$6="Português",W$1,SUBSTITUTE(W$1,"T","Q"))</f>
        <v>2Q22</v>
      </c>
      <c r="X7" s="42" t="str">
        <f>IF('Índice IFRS 16 | Index IFRS 16'!$K$6="Português",X$1,SUBSTITUTE(X$1,"T","Q"))</f>
        <v>3Q22</v>
      </c>
      <c r="Y7" s="42" t="str">
        <f>IF('Índice IFRS 16 | Index IFRS 16'!$K$6="Português",Y$1,SUBSTITUTE(Y$1,"T","Q"))</f>
        <v>4Q22</v>
      </c>
      <c r="Z7" s="42" t="str">
        <f>IF('Índice IFRS 16 | Index IFRS 16'!$K$6="Português",Z$1,SUBSTITUTE(Z$1,"T","Q"))</f>
        <v>1Q23</v>
      </c>
      <c r="AA7" s="42" t="str">
        <f>IF('Índice IFRS 16 | Index IFRS 16'!$K$6="Português",AA$1,SUBSTITUTE(AA$1,"T","Q"))</f>
        <v>2Q23</v>
      </c>
      <c r="AB7" s="42" t="str">
        <f>IF('Índice IFRS 16 | Index IFRS 16'!$K$6="Português",AB$1,SUBSTITUTE(AB$1,"T","Q"))</f>
        <v>3Q23</v>
      </c>
      <c r="AC7" s="42" t="str">
        <f>IF('Índice IFRS 16 | Index IFRS 16'!$K$6="Português",AC$1,SUBSTITUTE(AC$1,"T","Q"))</f>
        <v>4Q23</v>
      </c>
      <c r="AD7" s="42" t="str">
        <f>IF('Índice IFRS 16 | Index IFRS 16'!$K$6="Português",AD$1,SUBSTITUTE(AD$1,"T","Q"))</f>
        <v>1Q24</v>
      </c>
      <c r="AE7" s="42" t="str">
        <f>IF('Índice IFRS 16 | Index IFRS 16'!$K$6="Português",AE$1,SUBSTITUTE(AE$1,"T","Q"))</f>
        <v>2Q24</v>
      </c>
      <c r="AF7" s="42" t="str">
        <f>IF('Índice IFRS 16 | Index IFRS 16'!$K$6="Português",AF$1,SUBSTITUTE(AF$1,"T","Q"))</f>
        <v>3Q24</v>
      </c>
      <c r="AG7" s="42" t="str">
        <f>IF('Índice IFRS 16 | Index IFRS 16'!$K$6="Português",AG$1,SUBSTITUTE(AG$1,"T","Q"))</f>
        <v>4Q24</v>
      </c>
      <c r="AH7" s="42" t="str">
        <f>IF('Índice IFRS 16 | Index IFRS 16'!$K$6="Português",AH$1,SUBSTITUTE(AH$1,"T","Q"))</f>
        <v>1Q25</v>
      </c>
      <c r="AI7" s="42" t="str">
        <f>IF('Índice IFRS 16 | Index IFRS 16'!$K$6="Português",AI$1,SUBSTITUTE(AI$1,"T","Q"))</f>
        <v>2Q25</v>
      </c>
      <c r="AJ7" s="42" t="str">
        <f>IF('Índice IFRS 16 | Index IFRS 16'!$K$6="Português",AJ$1,SUBSTITUTE(AJ$1,"T","Q"))</f>
        <v>3Q25</v>
      </c>
    </row>
    <row r="8" spans="1:36" ht="6.75" customHeight="1">
      <c r="D8" s="18"/>
      <c r="E8" s="19"/>
      <c r="F8" s="19"/>
      <c r="G8" s="19"/>
      <c r="H8" s="19"/>
      <c r="I8" s="19"/>
      <c r="J8" s="2"/>
      <c r="K8" s="2"/>
      <c r="L8" s="2"/>
      <c r="M8" s="2"/>
      <c r="N8" s="2"/>
      <c r="O8" s="2"/>
      <c r="P8" s="2"/>
      <c r="Q8" s="2"/>
      <c r="R8" s="2"/>
    </row>
    <row r="9" spans="1:36" s="2" customFormat="1" ht="12" customHeight="1">
      <c r="A9" s="4"/>
      <c r="B9" s="4" t="s">
        <v>204</v>
      </c>
      <c r="C9" s="4" t="s">
        <v>56</v>
      </c>
      <c r="D9" s="18" t="str">
        <f>IF('Índice IFRS 16 | Index IFRS 16'!$K$6="Português",$C9,$B9)</f>
        <v>Assets</v>
      </c>
      <c r="E9" s="64">
        <v>13916485</v>
      </c>
      <c r="F9" s="64">
        <v>14189141</v>
      </c>
      <c r="G9" s="64">
        <v>14818590</v>
      </c>
      <c r="H9" s="64">
        <v>15669185</v>
      </c>
      <c r="I9" s="64">
        <v>16094398</v>
      </c>
      <c r="J9" s="64">
        <v>16895685</v>
      </c>
      <c r="K9" s="64">
        <v>17972706</v>
      </c>
      <c r="L9" s="64">
        <v>18854197</v>
      </c>
      <c r="M9" s="64">
        <v>19197490</v>
      </c>
      <c r="N9" s="64">
        <v>18816916</v>
      </c>
      <c r="O9" s="64">
        <v>15164137</v>
      </c>
      <c r="P9" s="64">
        <v>13926323</v>
      </c>
      <c r="Q9" s="64">
        <v>15794457</v>
      </c>
      <c r="R9" s="64">
        <v>15192453</v>
      </c>
      <c r="S9" s="64">
        <v>17386730</v>
      </c>
      <c r="T9" s="64">
        <v>17777994</v>
      </c>
      <c r="U9" s="64">
        <v>18533473</v>
      </c>
      <c r="V9" s="64">
        <v>17785616</v>
      </c>
      <c r="W9" s="64">
        <v>18529571</v>
      </c>
      <c r="X9" s="64">
        <v>18318914</v>
      </c>
      <c r="Y9" s="64">
        <v>18721293.244594514</v>
      </c>
      <c r="Z9" s="64">
        <v>17402237.340731479</v>
      </c>
      <c r="AA9" s="64">
        <v>17121995</v>
      </c>
      <c r="AB9" s="64">
        <v>19605095</v>
      </c>
      <c r="AC9" s="64">
        <v>20532908</v>
      </c>
      <c r="AD9" s="64">
        <v>20895883</v>
      </c>
      <c r="AE9" s="64">
        <v>22831224</v>
      </c>
      <c r="AF9" s="64">
        <v>23404151</v>
      </c>
      <c r="AG9" s="64">
        <v>26274943</v>
      </c>
      <c r="AH9" s="64">
        <v>25548690</v>
      </c>
      <c r="AI9" s="64">
        <v>26897036</v>
      </c>
      <c r="AJ9" s="64">
        <v>27626212</v>
      </c>
    </row>
    <row r="10" spans="1:36" s="2" customFormat="1" ht="12" customHeight="1">
      <c r="A10" s="4"/>
      <c r="B10" s="4" t="s">
        <v>205</v>
      </c>
      <c r="C10" s="4" t="s">
        <v>57</v>
      </c>
      <c r="D10" s="22" t="str">
        <f>IF('Índice IFRS 16 | Index IFRS 16'!$K$6="Português",$C10,$B10)</f>
        <v>Current assets</v>
      </c>
      <c r="E10" s="44">
        <v>3464044</v>
      </c>
      <c r="F10" s="44">
        <v>3132895</v>
      </c>
      <c r="G10" s="44">
        <v>3453866</v>
      </c>
      <c r="H10" s="44">
        <v>3651825</v>
      </c>
      <c r="I10" s="44">
        <v>3756358</v>
      </c>
      <c r="J10" s="44">
        <v>3580026</v>
      </c>
      <c r="K10" s="44">
        <v>3882929</v>
      </c>
      <c r="L10" s="44">
        <v>4050057</v>
      </c>
      <c r="M10" s="44">
        <v>4138731</v>
      </c>
      <c r="N10" s="44">
        <v>3572542</v>
      </c>
      <c r="O10" s="44">
        <v>3489210</v>
      </c>
      <c r="P10" s="44">
        <v>3605273</v>
      </c>
      <c r="Q10" s="44">
        <v>5417423</v>
      </c>
      <c r="R10" s="44">
        <v>4562773</v>
      </c>
      <c r="S10" s="44">
        <v>6755204</v>
      </c>
      <c r="T10" s="44">
        <v>6771661</v>
      </c>
      <c r="U10" s="44">
        <v>5846336</v>
      </c>
      <c r="V10" s="44">
        <v>5030171</v>
      </c>
      <c r="W10" s="44">
        <v>5719831</v>
      </c>
      <c r="X10" s="44">
        <v>5129421</v>
      </c>
      <c r="Y10" s="44">
        <v>4871935.9087045137</v>
      </c>
      <c r="Z10" s="44">
        <v>3949701.2144714799</v>
      </c>
      <c r="AA10" s="44">
        <v>4628296</v>
      </c>
      <c r="AB10" s="44">
        <v>5931435</v>
      </c>
      <c r="AC10" s="44">
        <v>5044147</v>
      </c>
      <c r="AD10" s="44">
        <v>4863163</v>
      </c>
      <c r="AE10" s="44">
        <v>4954505</v>
      </c>
      <c r="AF10" s="44">
        <v>5011150</v>
      </c>
      <c r="AG10" s="44">
        <v>5658020</v>
      </c>
      <c r="AH10" s="44">
        <v>5960921</v>
      </c>
      <c r="AI10" s="44">
        <v>7180123</v>
      </c>
      <c r="AJ10" s="44">
        <v>7298786</v>
      </c>
    </row>
    <row r="11" spans="1:36" s="2" customFormat="1" ht="12" customHeight="1">
      <c r="A11" s="4"/>
      <c r="B11" s="4" t="s">
        <v>206</v>
      </c>
      <c r="C11" s="4" t="s">
        <v>58</v>
      </c>
      <c r="D11" s="65" t="str">
        <f>IF('Índice IFRS 16 | Index IFRS 16'!$K$6="Português",$C11,$B11)</f>
        <v xml:space="preserve">  Cash and cash equivalents </v>
      </c>
      <c r="E11" s="38">
        <v>762319</v>
      </c>
      <c r="F11" s="38">
        <v>738940</v>
      </c>
      <c r="G11" s="38">
        <v>848961</v>
      </c>
      <c r="H11" s="38">
        <v>893676</v>
      </c>
      <c r="I11" s="38">
        <v>1169136</v>
      </c>
      <c r="J11" s="38">
        <v>908388</v>
      </c>
      <c r="K11" s="38">
        <v>1212998</v>
      </c>
      <c r="L11" s="38">
        <v>1522084</v>
      </c>
      <c r="M11" s="38">
        <v>1647880</v>
      </c>
      <c r="N11" s="38">
        <v>529236</v>
      </c>
      <c r="O11" s="38">
        <v>1566366</v>
      </c>
      <c r="P11" s="38">
        <v>1435714</v>
      </c>
      <c r="Q11" s="38">
        <v>3064815</v>
      </c>
      <c r="R11" s="38">
        <v>2275430</v>
      </c>
      <c r="S11" s="38">
        <v>4339074</v>
      </c>
      <c r="T11" s="38">
        <v>3633321</v>
      </c>
      <c r="U11" s="38">
        <v>3073799</v>
      </c>
      <c r="V11" s="38">
        <v>1857771</v>
      </c>
      <c r="W11" s="38">
        <v>2033628</v>
      </c>
      <c r="X11" s="38">
        <v>1103748</v>
      </c>
      <c r="Y11" s="38">
        <v>668347.90870451392</v>
      </c>
      <c r="Z11" s="38">
        <v>466350.21447147999</v>
      </c>
      <c r="AA11" s="38">
        <v>616210</v>
      </c>
      <c r="AB11" s="38">
        <v>1670056</v>
      </c>
      <c r="AC11" s="38">
        <v>1897336</v>
      </c>
      <c r="AD11" s="38">
        <v>1337606</v>
      </c>
      <c r="AE11" s="38">
        <v>1439581</v>
      </c>
      <c r="AF11" s="38">
        <v>1082155</v>
      </c>
      <c r="AG11" s="38">
        <v>1210009</v>
      </c>
      <c r="AH11" s="38">
        <v>460697</v>
      </c>
      <c r="AI11" s="38">
        <v>1458776</v>
      </c>
      <c r="AJ11" s="38">
        <v>652579</v>
      </c>
    </row>
    <row r="12" spans="1:36" s="2" customFormat="1" ht="12" customHeight="1">
      <c r="A12" s="4"/>
      <c r="B12" s="4" t="s">
        <v>207</v>
      </c>
      <c r="C12" s="4" t="s">
        <v>59</v>
      </c>
      <c r="D12" s="65" t="str">
        <f>IF('Índice IFRS 16 | Index IFRS 16'!$K$6="Português",$C12,$B12)</f>
        <v xml:space="preserve">  Short-term investments </v>
      </c>
      <c r="E12" s="38">
        <v>1036148</v>
      </c>
      <c r="F12" s="38">
        <v>627683</v>
      </c>
      <c r="G12" s="38">
        <v>725287</v>
      </c>
      <c r="H12" s="38">
        <v>667620</v>
      </c>
      <c r="I12" s="38">
        <v>517423</v>
      </c>
      <c r="J12" s="38">
        <v>396823</v>
      </c>
      <c r="K12" s="38">
        <v>261781</v>
      </c>
      <c r="L12" s="38">
        <v>41053</v>
      </c>
      <c r="M12" s="38">
        <v>62009</v>
      </c>
      <c r="N12" s="38">
        <v>738141</v>
      </c>
      <c r="O12" s="38">
        <v>64733</v>
      </c>
      <c r="P12" s="38">
        <v>133548</v>
      </c>
      <c r="Q12" s="38">
        <v>91819</v>
      </c>
      <c r="R12" s="38">
        <v>10624</v>
      </c>
      <c r="S12" s="38">
        <v>1049</v>
      </c>
      <c r="T12" s="38">
        <v>1180</v>
      </c>
      <c r="U12" s="38">
        <v>1430</v>
      </c>
      <c r="V12" s="38">
        <v>1509</v>
      </c>
      <c r="W12" s="38">
        <v>915</v>
      </c>
      <c r="X12" s="38">
        <v>243</v>
      </c>
      <c r="Y12" s="38">
        <v>0</v>
      </c>
      <c r="Z12" s="38">
        <v>0</v>
      </c>
      <c r="AA12" s="38">
        <v>0</v>
      </c>
      <c r="AB12" s="38">
        <v>0</v>
      </c>
      <c r="AC12" s="38">
        <v>0</v>
      </c>
      <c r="AD12" s="38">
        <v>0</v>
      </c>
      <c r="AE12" s="38">
        <v>35931</v>
      </c>
      <c r="AF12" s="38">
        <v>56980</v>
      </c>
      <c r="AG12" s="38">
        <v>71898</v>
      </c>
      <c r="AH12" s="38">
        <v>1140429</v>
      </c>
      <c r="AI12" s="38">
        <v>1134294</v>
      </c>
      <c r="AJ12" s="38">
        <v>1112882</v>
      </c>
    </row>
    <row r="13" spans="1:36" s="2" customFormat="1" ht="12" customHeight="1">
      <c r="A13" s="4"/>
      <c r="B13" s="4" t="s">
        <v>208</v>
      </c>
      <c r="C13" s="4" t="s">
        <v>60</v>
      </c>
      <c r="D13" s="65" t="str">
        <f>IF('Índice IFRS 16 | Index IFRS 16'!$K$6="Português",$C13,$B13)</f>
        <v xml:space="preserve">  Restricted investments </v>
      </c>
      <c r="E13" s="38">
        <v>8808</v>
      </c>
      <c r="F13" s="38">
        <v>3937</v>
      </c>
      <c r="G13" s="38">
        <v>548</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38">
        <v>0</v>
      </c>
      <c r="AI13" s="38">
        <v>0</v>
      </c>
      <c r="AJ13" s="38">
        <v>0</v>
      </c>
    </row>
    <row r="14" spans="1:36" s="2" customFormat="1" ht="12" customHeight="1">
      <c r="A14" s="4"/>
      <c r="B14" s="4" t="s">
        <v>209</v>
      </c>
      <c r="C14" s="4" t="s">
        <v>61</v>
      </c>
      <c r="D14" s="65" t="str">
        <f>IF('Índice IFRS 16 | Index IFRS 16'!$K$6="Português",$C14,$B14)</f>
        <v xml:space="preserve">  Trade and other receivables </v>
      </c>
      <c r="E14" s="38">
        <v>913797</v>
      </c>
      <c r="F14" s="38">
        <v>1166112</v>
      </c>
      <c r="G14" s="38">
        <v>1175690</v>
      </c>
      <c r="H14" s="38">
        <v>1340772</v>
      </c>
      <c r="I14" s="38">
        <v>1069056</v>
      </c>
      <c r="J14" s="38">
        <v>1352102</v>
      </c>
      <c r="K14" s="38">
        <v>1405390</v>
      </c>
      <c r="L14" s="38">
        <v>1424073</v>
      </c>
      <c r="M14" s="38">
        <v>1165866</v>
      </c>
      <c r="N14" s="38">
        <v>909004</v>
      </c>
      <c r="O14" s="38">
        <v>622642</v>
      </c>
      <c r="P14" s="38">
        <v>729609</v>
      </c>
      <c r="Q14" s="38">
        <v>875382</v>
      </c>
      <c r="R14" s="38">
        <v>865604</v>
      </c>
      <c r="S14" s="38">
        <v>1111243</v>
      </c>
      <c r="T14" s="38">
        <v>1566095</v>
      </c>
      <c r="U14" s="38">
        <v>997893</v>
      </c>
      <c r="V14" s="38">
        <v>1329381</v>
      </c>
      <c r="W14" s="38">
        <v>1561404</v>
      </c>
      <c r="X14" s="38">
        <v>2170556</v>
      </c>
      <c r="Y14" s="38">
        <v>1803998</v>
      </c>
      <c r="Z14" s="38">
        <v>1267103</v>
      </c>
      <c r="AA14" s="38">
        <v>1351188</v>
      </c>
      <c r="AB14" s="38">
        <v>1721869</v>
      </c>
      <c r="AC14" s="38">
        <v>1109408</v>
      </c>
      <c r="AD14" s="38">
        <v>1361210</v>
      </c>
      <c r="AE14" s="38">
        <v>1033976</v>
      </c>
      <c r="AF14" s="38">
        <v>1356737</v>
      </c>
      <c r="AG14" s="38">
        <v>1775374</v>
      </c>
      <c r="AH14" s="38">
        <v>1690171</v>
      </c>
      <c r="AI14" s="38">
        <v>1689331</v>
      </c>
      <c r="AJ14" s="38">
        <v>2647621</v>
      </c>
    </row>
    <row r="15" spans="1:36" s="2" customFormat="1" ht="12" customHeight="1">
      <c r="A15" s="4"/>
      <c r="B15" s="4" t="s">
        <v>210</v>
      </c>
      <c r="C15" s="4" t="s">
        <v>110</v>
      </c>
      <c r="D15" s="65" t="str">
        <f>IF('Índice IFRS 16 | Index IFRS 16'!$K$6="Português",$C15,$B15)</f>
        <v>Sublease receivables</v>
      </c>
      <c r="E15" s="38">
        <v>57768</v>
      </c>
      <c r="F15" s="38">
        <v>59291</v>
      </c>
      <c r="G15" s="38">
        <v>70258</v>
      </c>
      <c r="H15" s="38">
        <v>74524</v>
      </c>
      <c r="I15" s="38">
        <v>73671</v>
      </c>
      <c r="J15" s="38">
        <v>65201</v>
      </c>
      <c r="K15" s="38">
        <v>43271</v>
      </c>
      <c r="L15" s="38">
        <v>84845</v>
      </c>
      <c r="M15" s="38">
        <v>75052</v>
      </c>
      <c r="N15" s="38">
        <v>106955</v>
      </c>
      <c r="O15" s="38">
        <v>148607</v>
      </c>
      <c r="P15" s="38">
        <v>138932</v>
      </c>
      <c r="Q15" s="38">
        <v>123455</v>
      </c>
      <c r="R15" s="38">
        <v>153316</v>
      </c>
      <c r="S15" s="38">
        <v>79352</v>
      </c>
      <c r="T15" s="38">
        <v>86569</v>
      </c>
      <c r="U15" s="38">
        <v>76199</v>
      </c>
      <c r="V15" s="38">
        <v>69607</v>
      </c>
      <c r="W15" s="38">
        <v>97178</v>
      </c>
      <c r="X15" s="38">
        <v>94861</v>
      </c>
      <c r="Y15" s="38">
        <v>70193</v>
      </c>
      <c r="Z15" s="38">
        <v>65790</v>
      </c>
      <c r="AA15" s="38">
        <v>67599</v>
      </c>
      <c r="AB15" s="38">
        <v>71583</v>
      </c>
      <c r="AC15" s="38">
        <v>14592</v>
      </c>
      <c r="AD15" s="38">
        <v>15057</v>
      </c>
      <c r="AE15" s="38">
        <v>8330</v>
      </c>
      <c r="AF15" s="38">
        <v>0</v>
      </c>
      <c r="AG15" s="38">
        <v>0</v>
      </c>
      <c r="AH15" s="38">
        <v>0</v>
      </c>
      <c r="AI15" s="38">
        <v>0</v>
      </c>
      <c r="AJ15" s="38">
        <v>0</v>
      </c>
    </row>
    <row r="16" spans="1:36" s="2" customFormat="1" ht="12" customHeight="1">
      <c r="A16" s="4"/>
      <c r="B16" s="4" t="s">
        <v>211</v>
      </c>
      <c r="C16" s="4" t="s">
        <v>62</v>
      </c>
      <c r="D16" s="65" t="str">
        <f>IF('Índice IFRS 16 | Index IFRS 16'!$K$6="Português",$C16,$B16)</f>
        <v xml:space="preserve">  Inventories </v>
      </c>
      <c r="E16" s="38">
        <v>150393</v>
      </c>
      <c r="F16" s="38">
        <v>175138</v>
      </c>
      <c r="G16" s="38">
        <v>171465</v>
      </c>
      <c r="H16" s="38">
        <v>198369</v>
      </c>
      <c r="I16" s="38">
        <v>200145</v>
      </c>
      <c r="J16" s="38">
        <v>224872</v>
      </c>
      <c r="K16" s="38">
        <v>229726</v>
      </c>
      <c r="L16" s="38">
        <v>263851</v>
      </c>
      <c r="M16" s="38">
        <v>260865</v>
      </c>
      <c r="N16" s="38">
        <v>380205</v>
      </c>
      <c r="O16" s="38">
        <v>399269</v>
      </c>
      <c r="P16" s="38">
        <v>376442</v>
      </c>
      <c r="Q16" s="38">
        <v>402587</v>
      </c>
      <c r="R16" s="38">
        <v>454160</v>
      </c>
      <c r="S16" s="38">
        <v>479243</v>
      </c>
      <c r="T16" s="38">
        <v>519557</v>
      </c>
      <c r="U16" s="38">
        <v>571924</v>
      </c>
      <c r="V16" s="38">
        <v>601815</v>
      </c>
      <c r="W16" s="38">
        <v>658199</v>
      </c>
      <c r="X16" s="38">
        <v>678456</v>
      </c>
      <c r="Y16" s="38">
        <v>721738</v>
      </c>
      <c r="Z16" s="38">
        <v>718869</v>
      </c>
      <c r="AA16" s="38">
        <v>722736</v>
      </c>
      <c r="AB16" s="38">
        <v>751578</v>
      </c>
      <c r="AC16" s="38">
        <v>799208</v>
      </c>
      <c r="AD16" s="38">
        <v>943337</v>
      </c>
      <c r="AE16" s="38">
        <v>1000425</v>
      </c>
      <c r="AF16" s="38">
        <v>1026505</v>
      </c>
      <c r="AG16" s="38">
        <v>943578</v>
      </c>
      <c r="AH16" s="38">
        <v>972554</v>
      </c>
      <c r="AI16" s="38">
        <v>988149</v>
      </c>
      <c r="AJ16" s="38">
        <v>1022172</v>
      </c>
    </row>
    <row r="17" spans="1:36" s="2" customFormat="1" ht="12" customHeight="1">
      <c r="A17" s="4"/>
      <c r="B17" s="4" t="s">
        <v>212</v>
      </c>
      <c r="C17" s="4" t="s">
        <v>70</v>
      </c>
      <c r="D17" s="65" t="str">
        <f>IF('Índice IFRS 16 | Index IFRS 16'!$K$6="Português",$C17,$B17)</f>
        <v xml:space="preserve">  Security deposits and maintenance reserves</v>
      </c>
      <c r="E17" s="38">
        <v>130112</v>
      </c>
      <c r="F17" s="38">
        <v>0</v>
      </c>
      <c r="G17" s="38">
        <v>0</v>
      </c>
      <c r="H17" s="38">
        <v>0</v>
      </c>
      <c r="I17" s="38">
        <v>210356</v>
      </c>
      <c r="J17" s="38">
        <v>0</v>
      </c>
      <c r="K17" s="38">
        <v>0</v>
      </c>
      <c r="L17" s="38">
        <v>0</v>
      </c>
      <c r="M17" s="38">
        <v>258212</v>
      </c>
      <c r="N17" s="38">
        <v>368628</v>
      </c>
      <c r="O17" s="38">
        <v>310655</v>
      </c>
      <c r="P17" s="38">
        <v>461848</v>
      </c>
      <c r="Q17" s="38">
        <v>318460</v>
      </c>
      <c r="R17" s="38">
        <v>275294</v>
      </c>
      <c r="S17" s="38">
        <v>257296</v>
      </c>
      <c r="T17" s="38">
        <v>389793</v>
      </c>
      <c r="U17" s="38">
        <v>410912</v>
      </c>
      <c r="V17" s="38">
        <v>315126</v>
      </c>
      <c r="W17" s="38">
        <v>438822</v>
      </c>
      <c r="X17" s="38">
        <v>460230</v>
      </c>
      <c r="Y17" s="38">
        <v>1025168</v>
      </c>
      <c r="Z17" s="38">
        <v>940954</v>
      </c>
      <c r="AA17" s="38">
        <v>1285984</v>
      </c>
      <c r="AB17" s="38">
        <v>987027</v>
      </c>
      <c r="AC17" s="38">
        <v>515692</v>
      </c>
      <c r="AD17" s="38">
        <v>503157</v>
      </c>
      <c r="AE17" s="38">
        <v>698584</v>
      </c>
      <c r="AF17" s="38">
        <v>596414</v>
      </c>
      <c r="AG17" s="38">
        <v>328876</v>
      </c>
      <c r="AH17" s="38">
        <v>352017</v>
      </c>
      <c r="AI17" s="38">
        <v>329666</v>
      </c>
      <c r="AJ17" s="38">
        <v>414012</v>
      </c>
    </row>
    <row r="18" spans="1:36" s="2" customFormat="1" ht="12" customHeight="1">
      <c r="A18" s="4"/>
      <c r="B18" s="4" t="s">
        <v>213</v>
      </c>
      <c r="C18" s="4" t="s">
        <v>102</v>
      </c>
      <c r="D18" s="65" t="str">
        <f>IF('Índice IFRS 16 | Index IFRS 16'!$K$6="Português",$C18,$B18)</f>
        <v xml:space="preserve">  Assets held for sale</v>
      </c>
      <c r="E18" s="38">
        <v>0</v>
      </c>
      <c r="F18" s="38">
        <v>0</v>
      </c>
      <c r="G18" s="38">
        <v>96600</v>
      </c>
      <c r="H18" s="38">
        <v>0</v>
      </c>
      <c r="I18" s="38">
        <v>0</v>
      </c>
      <c r="J18" s="38">
        <v>0</v>
      </c>
      <c r="K18" s="38">
        <v>0</v>
      </c>
      <c r="L18" s="38">
        <v>0</v>
      </c>
      <c r="M18" s="38">
        <v>51850</v>
      </c>
      <c r="N18" s="38">
        <v>51850</v>
      </c>
      <c r="O18" s="38">
        <v>43640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38">
        <v>0</v>
      </c>
      <c r="AI18" s="38">
        <v>0</v>
      </c>
      <c r="AJ18" s="38">
        <v>0</v>
      </c>
    </row>
    <row r="19" spans="1:36" s="2" customFormat="1" ht="12" customHeight="1">
      <c r="A19" s="4"/>
      <c r="B19" s="4" t="s">
        <v>214</v>
      </c>
      <c r="C19" s="4" t="s">
        <v>63</v>
      </c>
      <c r="D19" s="65" t="str">
        <f>IF('Índice IFRS 16 | Index IFRS 16'!$K$6="Português",$C19,$B19)</f>
        <v xml:space="preserve">  Taxes recoverable</v>
      </c>
      <c r="E19" s="38">
        <v>112891</v>
      </c>
      <c r="F19" s="38">
        <v>108542</v>
      </c>
      <c r="G19" s="38">
        <v>176974</v>
      </c>
      <c r="H19" s="38">
        <v>257661</v>
      </c>
      <c r="I19" s="38">
        <v>283841</v>
      </c>
      <c r="J19" s="38">
        <v>303572</v>
      </c>
      <c r="K19" s="38">
        <v>369755</v>
      </c>
      <c r="L19" s="38">
        <v>359855</v>
      </c>
      <c r="M19" s="38">
        <v>139668</v>
      </c>
      <c r="N19" s="38">
        <v>55573</v>
      </c>
      <c r="O19" s="38">
        <v>43194</v>
      </c>
      <c r="P19" s="38">
        <v>27530</v>
      </c>
      <c r="Q19" s="38">
        <v>133706</v>
      </c>
      <c r="R19" s="38">
        <v>137280</v>
      </c>
      <c r="S19" s="38">
        <v>124374</v>
      </c>
      <c r="T19" s="38">
        <v>132987</v>
      </c>
      <c r="U19" s="38">
        <v>109699</v>
      </c>
      <c r="V19" s="38">
        <v>152584</v>
      </c>
      <c r="W19" s="38">
        <v>159141</v>
      </c>
      <c r="X19" s="38">
        <v>207678</v>
      </c>
      <c r="Y19" s="38">
        <v>234891</v>
      </c>
      <c r="Z19" s="38">
        <v>234748</v>
      </c>
      <c r="AA19" s="38">
        <v>188019</v>
      </c>
      <c r="AB19" s="38">
        <v>224290</v>
      </c>
      <c r="AC19" s="38">
        <v>219433</v>
      </c>
      <c r="AD19" s="38">
        <v>205320</v>
      </c>
      <c r="AE19" s="38">
        <v>218354</v>
      </c>
      <c r="AF19" s="38">
        <v>221546</v>
      </c>
      <c r="AG19" s="38">
        <v>203951</v>
      </c>
      <c r="AH19" s="38">
        <v>231886</v>
      </c>
      <c r="AI19" s="38">
        <v>210806</v>
      </c>
      <c r="AJ19" s="38">
        <v>241038</v>
      </c>
    </row>
    <row r="20" spans="1:36" s="2" customFormat="1" ht="12" customHeight="1">
      <c r="A20" s="4"/>
      <c r="B20" s="4" t="s">
        <v>215</v>
      </c>
      <c r="C20" s="4" t="s">
        <v>64</v>
      </c>
      <c r="D20" s="65" t="str">
        <f>IF('Índice IFRS 16 | Index IFRS 16'!$K$6="Português",$C20,$B20)</f>
        <v xml:space="preserve">  Derivative financial instruments</v>
      </c>
      <c r="E20" s="38">
        <v>10345</v>
      </c>
      <c r="F20" s="38">
        <v>12474</v>
      </c>
      <c r="G20" s="38">
        <v>29652</v>
      </c>
      <c r="H20" s="38">
        <v>41632</v>
      </c>
      <c r="I20" s="38">
        <v>6654</v>
      </c>
      <c r="J20" s="38">
        <v>64547</v>
      </c>
      <c r="K20" s="38">
        <v>90364</v>
      </c>
      <c r="L20" s="38">
        <v>114793</v>
      </c>
      <c r="M20" s="38">
        <v>168148</v>
      </c>
      <c r="N20" s="38">
        <v>100084</v>
      </c>
      <c r="O20" s="38">
        <v>74267</v>
      </c>
      <c r="P20" s="38">
        <v>79171</v>
      </c>
      <c r="Q20" s="38">
        <v>79216</v>
      </c>
      <c r="R20" s="38">
        <v>83861</v>
      </c>
      <c r="S20" s="38">
        <v>68195</v>
      </c>
      <c r="T20" s="38">
        <v>79608</v>
      </c>
      <c r="U20" s="38">
        <v>83177</v>
      </c>
      <c r="V20" s="38">
        <v>261074</v>
      </c>
      <c r="W20" s="38">
        <v>357523</v>
      </c>
      <c r="X20" s="38">
        <v>75830</v>
      </c>
      <c r="Y20" s="38">
        <v>36054</v>
      </c>
      <c r="Z20" s="38">
        <v>21205</v>
      </c>
      <c r="AA20" s="38">
        <v>29492</v>
      </c>
      <c r="AB20" s="38">
        <v>113059</v>
      </c>
      <c r="AC20" s="38">
        <v>21909</v>
      </c>
      <c r="AD20" s="38">
        <v>20849</v>
      </c>
      <c r="AE20" s="38">
        <v>4303</v>
      </c>
      <c r="AF20" s="38">
        <v>0</v>
      </c>
      <c r="AG20" s="38">
        <v>0</v>
      </c>
      <c r="AH20" s="38">
        <v>0</v>
      </c>
      <c r="AI20" s="38">
        <v>0</v>
      </c>
      <c r="AJ20" s="38">
        <v>0</v>
      </c>
    </row>
    <row r="21" spans="1:36" s="2" customFormat="1" ht="12" customHeight="1">
      <c r="A21" s="4"/>
      <c r="B21" s="4" t="s">
        <v>216</v>
      </c>
      <c r="C21" s="4" t="s">
        <v>65</v>
      </c>
      <c r="D21" s="65" t="str">
        <f>IF('Índice IFRS 16 | Index IFRS 16'!$K$6="Português",$C21,$B21)</f>
        <v xml:space="preserve">  Prepaid expenses</v>
      </c>
      <c r="E21" s="38">
        <v>82656</v>
      </c>
      <c r="F21" s="38">
        <v>75159</v>
      </c>
      <c r="G21" s="38">
        <v>64034</v>
      </c>
      <c r="H21" s="38">
        <v>82113</v>
      </c>
      <c r="I21" s="38">
        <v>115453</v>
      </c>
      <c r="J21" s="38">
        <v>146889</v>
      </c>
      <c r="K21" s="38">
        <v>117132</v>
      </c>
      <c r="L21" s="38">
        <v>91797</v>
      </c>
      <c r="M21" s="38">
        <v>139403</v>
      </c>
      <c r="N21" s="38">
        <v>192406</v>
      </c>
      <c r="O21" s="38">
        <v>96448</v>
      </c>
      <c r="P21" s="38">
        <v>75216</v>
      </c>
      <c r="Q21" s="38">
        <v>302153</v>
      </c>
      <c r="R21" s="38">
        <v>148122</v>
      </c>
      <c r="S21" s="38">
        <v>152774</v>
      </c>
      <c r="T21" s="38">
        <v>302426</v>
      </c>
      <c r="U21" s="38">
        <v>447792</v>
      </c>
      <c r="V21" s="38">
        <v>355866</v>
      </c>
      <c r="W21" s="38">
        <v>365699</v>
      </c>
      <c r="X21" s="38">
        <v>328284</v>
      </c>
      <c r="Y21" s="38">
        <v>304588</v>
      </c>
      <c r="Z21" s="38">
        <v>228057</v>
      </c>
      <c r="AA21" s="38">
        <v>354776</v>
      </c>
      <c r="AB21" s="38">
        <v>334372</v>
      </c>
      <c r="AC21" s="38">
        <v>221051</v>
      </c>
      <c r="AD21" s="38">
        <v>203463</v>
      </c>
      <c r="AE21" s="38">
        <v>193458</v>
      </c>
      <c r="AF21" s="38">
        <v>194608</v>
      </c>
      <c r="AG21" s="38">
        <v>274282</v>
      </c>
      <c r="AH21" s="38">
        <v>229694</v>
      </c>
      <c r="AI21" s="38">
        <v>257240</v>
      </c>
      <c r="AJ21" s="38">
        <v>327547</v>
      </c>
    </row>
    <row r="22" spans="1:36" s="2" customFormat="1" ht="12" customHeight="1">
      <c r="A22" s="4"/>
      <c r="B22" s="4" t="s">
        <v>217</v>
      </c>
      <c r="C22" s="4" t="s">
        <v>66</v>
      </c>
      <c r="D22" s="66" t="str">
        <f>IF('Índice IFRS 16 | Index IFRS 16'!$K$6="Português",$C22,$B22)</f>
        <v xml:space="preserve">  Other current assets</v>
      </c>
      <c r="E22" s="38">
        <v>198807</v>
      </c>
      <c r="F22" s="38">
        <v>165619</v>
      </c>
      <c r="G22" s="38">
        <v>94397</v>
      </c>
      <c r="H22" s="38">
        <v>95458</v>
      </c>
      <c r="I22" s="38">
        <v>110623</v>
      </c>
      <c r="J22" s="38">
        <v>117632</v>
      </c>
      <c r="K22" s="38">
        <v>152512</v>
      </c>
      <c r="L22" s="38">
        <v>147706</v>
      </c>
      <c r="M22" s="38">
        <v>169778</v>
      </c>
      <c r="N22" s="38">
        <v>140460</v>
      </c>
      <c r="O22" s="38">
        <v>119389</v>
      </c>
      <c r="P22" s="38">
        <v>147263</v>
      </c>
      <c r="Q22" s="38">
        <v>25830</v>
      </c>
      <c r="R22" s="38">
        <v>159082</v>
      </c>
      <c r="S22" s="38">
        <v>142604</v>
      </c>
      <c r="T22" s="38">
        <v>60125</v>
      </c>
      <c r="U22" s="38">
        <v>73511</v>
      </c>
      <c r="V22" s="38">
        <v>85438</v>
      </c>
      <c r="W22" s="38">
        <v>47322</v>
      </c>
      <c r="X22" s="38">
        <v>9535</v>
      </c>
      <c r="Y22" s="38">
        <v>6958</v>
      </c>
      <c r="Z22" s="38">
        <v>6625</v>
      </c>
      <c r="AA22" s="38">
        <v>12292</v>
      </c>
      <c r="AB22" s="38">
        <v>57601</v>
      </c>
      <c r="AC22" s="38">
        <v>245518</v>
      </c>
      <c r="AD22" s="38">
        <v>273164</v>
      </c>
      <c r="AE22" s="38">
        <v>321563</v>
      </c>
      <c r="AF22" s="38">
        <v>476205</v>
      </c>
      <c r="AG22" s="38">
        <v>850052</v>
      </c>
      <c r="AH22" s="38">
        <v>883473</v>
      </c>
      <c r="AI22" s="38">
        <v>1111861</v>
      </c>
      <c r="AJ22" s="38">
        <v>880935</v>
      </c>
    </row>
    <row r="23" spans="1:36" s="2" customFormat="1" ht="12" customHeight="1">
      <c r="A23" s="4"/>
      <c r="B23" s="4" t="s">
        <v>218</v>
      </c>
      <c r="C23" s="4" t="s">
        <v>67</v>
      </c>
      <c r="D23" s="22" t="str">
        <f>IF('Índice IFRS 16 | Index IFRS 16'!$K$6="Português",$C23,$B23)</f>
        <v>Non-current assets</v>
      </c>
      <c r="E23" s="68">
        <v>10452441</v>
      </c>
      <c r="F23" s="68">
        <v>11056246</v>
      </c>
      <c r="G23" s="68">
        <v>11364724</v>
      </c>
      <c r="H23" s="68">
        <v>12017360</v>
      </c>
      <c r="I23" s="68">
        <v>12338040</v>
      </c>
      <c r="J23" s="68">
        <v>13315659</v>
      </c>
      <c r="K23" s="68">
        <v>14089777</v>
      </c>
      <c r="L23" s="68">
        <v>14804140</v>
      </c>
      <c r="M23" s="68">
        <v>15058759</v>
      </c>
      <c r="N23" s="68">
        <v>15244374</v>
      </c>
      <c r="O23" s="68">
        <v>11674927</v>
      </c>
      <c r="P23" s="68">
        <v>10321050</v>
      </c>
      <c r="Q23" s="68">
        <v>10377034</v>
      </c>
      <c r="R23" s="68">
        <v>10629680</v>
      </c>
      <c r="S23" s="68">
        <v>10631526</v>
      </c>
      <c r="T23" s="68">
        <v>11006333</v>
      </c>
      <c r="U23" s="68">
        <v>12687137</v>
      </c>
      <c r="V23" s="68">
        <v>12755445</v>
      </c>
      <c r="W23" s="68">
        <v>12809740</v>
      </c>
      <c r="X23" s="68">
        <v>13189493</v>
      </c>
      <c r="Y23" s="68">
        <v>13849357.335889999</v>
      </c>
      <c r="Z23" s="68">
        <v>13452536.126260001</v>
      </c>
      <c r="AA23" s="68">
        <v>12493699</v>
      </c>
      <c r="AB23" s="68">
        <v>13673660</v>
      </c>
      <c r="AC23" s="68">
        <v>15488761</v>
      </c>
      <c r="AD23" s="68">
        <v>16032720</v>
      </c>
      <c r="AE23" s="68">
        <v>17876719</v>
      </c>
      <c r="AF23" s="68">
        <v>18393001</v>
      </c>
      <c r="AG23" s="68">
        <v>20616923</v>
      </c>
      <c r="AH23" s="68">
        <v>19587769</v>
      </c>
      <c r="AI23" s="68">
        <v>19716913</v>
      </c>
      <c r="AJ23" s="68">
        <v>20327426</v>
      </c>
    </row>
    <row r="24" spans="1:36" s="2" customFormat="1" ht="12" customHeight="1">
      <c r="A24" s="4"/>
      <c r="B24" s="4" t="s">
        <v>219</v>
      </c>
      <c r="C24" s="4" t="s">
        <v>69</v>
      </c>
      <c r="D24" s="65" t="str">
        <f>IF('Índice IFRS 16 | Index IFRS 16'!$K$6="Português",$C24,$B24)</f>
        <v xml:space="preserve">  Long-term investments</v>
      </c>
      <c r="E24" s="38">
        <v>835957</v>
      </c>
      <c r="F24" s="38">
        <v>906395</v>
      </c>
      <c r="G24" s="38">
        <v>1090710</v>
      </c>
      <c r="H24" s="38">
        <v>1215720</v>
      </c>
      <c r="I24" s="38">
        <v>1287781</v>
      </c>
      <c r="J24" s="38">
        <v>1327034</v>
      </c>
      <c r="K24" s="38">
        <v>1332157</v>
      </c>
      <c r="L24" s="38">
        <v>1380208</v>
      </c>
      <c r="M24" s="38">
        <v>1397699</v>
      </c>
      <c r="N24" s="38">
        <v>937194</v>
      </c>
      <c r="O24" s="38">
        <v>754267</v>
      </c>
      <c r="P24" s="38">
        <v>892064</v>
      </c>
      <c r="Q24" s="38">
        <v>854462</v>
      </c>
      <c r="R24" s="38">
        <v>903318</v>
      </c>
      <c r="S24" s="38">
        <v>824036</v>
      </c>
      <c r="T24" s="38">
        <v>878564</v>
      </c>
      <c r="U24" s="38">
        <v>906719</v>
      </c>
      <c r="V24" s="38">
        <v>722088</v>
      </c>
      <c r="W24" s="38">
        <v>701933</v>
      </c>
      <c r="X24" s="38">
        <v>691044</v>
      </c>
      <c r="Y24" s="38">
        <v>733043.33588999999</v>
      </c>
      <c r="Z24" s="38">
        <v>753779.12626000005</v>
      </c>
      <c r="AA24" s="38">
        <v>742090</v>
      </c>
      <c r="AB24" s="38">
        <v>744309</v>
      </c>
      <c r="AC24" s="38">
        <v>780312</v>
      </c>
      <c r="AD24" s="38">
        <v>791545</v>
      </c>
      <c r="AE24" s="38">
        <v>956315</v>
      </c>
      <c r="AF24" s="38">
        <v>966819</v>
      </c>
      <c r="AG24" s="38">
        <v>1040454</v>
      </c>
      <c r="AH24" s="38">
        <v>22711</v>
      </c>
      <c r="AI24" s="38">
        <v>0</v>
      </c>
      <c r="AJ24" s="38">
        <v>0</v>
      </c>
    </row>
    <row r="25" spans="1:36" s="2" customFormat="1" ht="12" customHeight="1">
      <c r="A25" s="4"/>
      <c r="B25" s="4" t="s">
        <v>210</v>
      </c>
      <c r="C25" s="4" t="s">
        <v>110</v>
      </c>
      <c r="D25" s="65" t="str">
        <f>IF('Índice IFRS 16 | Index IFRS 16'!$K$6="Português",$C25,$B25)</f>
        <v>Sublease receivables</v>
      </c>
      <c r="E25" s="38">
        <v>308824</v>
      </c>
      <c r="F25" s="38">
        <v>295000</v>
      </c>
      <c r="G25" s="38">
        <v>324089</v>
      </c>
      <c r="H25" s="38">
        <v>317307</v>
      </c>
      <c r="I25" s="38">
        <v>288067</v>
      </c>
      <c r="J25" s="38">
        <v>272012</v>
      </c>
      <c r="K25" s="38">
        <v>259674</v>
      </c>
      <c r="L25" s="38">
        <v>224361</v>
      </c>
      <c r="M25" s="38">
        <v>204452</v>
      </c>
      <c r="N25" s="38">
        <v>237956</v>
      </c>
      <c r="O25" s="38">
        <v>222584</v>
      </c>
      <c r="P25" s="38">
        <v>205359</v>
      </c>
      <c r="Q25" s="38">
        <v>189482</v>
      </c>
      <c r="R25" s="38">
        <v>220861</v>
      </c>
      <c r="S25" s="38">
        <v>202513</v>
      </c>
      <c r="T25" s="38">
        <v>206893</v>
      </c>
      <c r="U25" s="38">
        <v>197999</v>
      </c>
      <c r="V25" s="38">
        <v>154094</v>
      </c>
      <c r="W25" s="38">
        <v>145538</v>
      </c>
      <c r="X25" s="38">
        <v>120133</v>
      </c>
      <c r="Y25" s="38">
        <v>105860</v>
      </c>
      <c r="Z25" s="38">
        <v>89896</v>
      </c>
      <c r="AA25" s="38">
        <v>72491</v>
      </c>
      <c r="AB25" s="38">
        <v>61739</v>
      </c>
      <c r="AC25" s="38">
        <v>16210</v>
      </c>
      <c r="AD25" s="38">
        <v>13597</v>
      </c>
      <c r="AE25" s="38">
        <v>5551</v>
      </c>
      <c r="AF25" s="38">
        <v>0</v>
      </c>
      <c r="AG25" s="38">
        <v>0</v>
      </c>
      <c r="AH25" s="38">
        <v>0</v>
      </c>
      <c r="AI25" s="38">
        <v>0</v>
      </c>
      <c r="AJ25" s="38">
        <v>0</v>
      </c>
    </row>
    <row r="26" spans="1:36" s="2" customFormat="1" ht="12" customHeight="1">
      <c r="A26" s="4"/>
      <c r="B26" s="4" t="s">
        <v>220</v>
      </c>
      <c r="C26" s="4" t="s">
        <v>70</v>
      </c>
      <c r="D26" s="65" t="str">
        <f>IF('Índice IFRS 16 | Index IFRS 16'!$K$6="Português",$C26,$B26)</f>
        <v xml:space="preserve">  Security deposits and maintenance reserves </v>
      </c>
      <c r="E26" s="38">
        <v>1129015</v>
      </c>
      <c r="F26" s="38">
        <v>1329699</v>
      </c>
      <c r="G26" s="38">
        <v>1569381</v>
      </c>
      <c r="H26" s="38">
        <v>1597896</v>
      </c>
      <c r="I26" s="38">
        <v>1336364</v>
      </c>
      <c r="J26" s="38">
        <v>1540743</v>
      </c>
      <c r="K26" s="38">
        <v>1477754</v>
      </c>
      <c r="L26" s="38">
        <v>1627787</v>
      </c>
      <c r="M26" s="38">
        <v>1393321</v>
      </c>
      <c r="N26" s="38">
        <v>1836579</v>
      </c>
      <c r="O26" s="38">
        <v>1962382</v>
      </c>
      <c r="P26" s="38">
        <v>1936672</v>
      </c>
      <c r="Q26" s="38">
        <v>1235582</v>
      </c>
      <c r="R26" s="38">
        <v>1574623</v>
      </c>
      <c r="S26" s="38">
        <v>1410019</v>
      </c>
      <c r="T26" s="38">
        <v>1558300</v>
      </c>
      <c r="U26" s="38">
        <v>1553507</v>
      </c>
      <c r="V26" s="38">
        <v>1561949</v>
      </c>
      <c r="W26" s="38">
        <v>1753518</v>
      </c>
      <c r="X26" s="38">
        <v>1993826</v>
      </c>
      <c r="Y26" s="38">
        <v>1514393</v>
      </c>
      <c r="Z26" s="38">
        <v>1622765</v>
      </c>
      <c r="AA26" s="38">
        <v>1331318</v>
      </c>
      <c r="AB26" s="38">
        <v>1426542</v>
      </c>
      <c r="AC26" s="38">
        <v>1777804</v>
      </c>
      <c r="AD26" s="38">
        <v>1966840</v>
      </c>
      <c r="AE26" s="38">
        <v>2200394</v>
      </c>
      <c r="AF26" s="38">
        <v>2220212</v>
      </c>
      <c r="AG26" s="38">
        <v>3063786</v>
      </c>
      <c r="AH26" s="38">
        <v>2998363</v>
      </c>
      <c r="AI26" s="38">
        <v>3205682</v>
      </c>
      <c r="AJ26" s="38">
        <v>3968361</v>
      </c>
    </row>
    <row r="27" spans="1:36" s="2" customFormat="1" ht="12" customHeight="1">
      <c r="A27" s="4"/>
      <c r="B27" s="4" t="s">
        <v>215</v>
      </c>
      <c r="C27" s="4" t="s">
        <v>64</v>
      </c>
      <c r="D27" s="65" t="str">
        <f>IF('Índice IFRS 16 | Index IFRS 16'!$K$6="Português",$C27,$B27)</f>
        <v xml:space="preserve">  Derivative financial instruments</v>
      </c>
      <c r="E27" s="38">
        <v>410477</v>
      </c>
      <c r="F27" s="38">
        <v>430347</v>
      </c>
      <c r="G27" s="38">
        <v>461664</v>
      </c>
      <c r="H27" s="38">
        <v>516301</v>
      </c>
      <c r="I27" s="38">
        <v>588726</v>
      </c>
      <c r="J27" s="38">
        <v>541911</v>
      </c>
      <c r="K27" s="38">
        <v>596930</v>
      </c>
      <c r="L27" s="38">
        <v>750473</v>
      </c>
      <c r="M27" s="38">
        <v>657776</v>
      </c>
      <c r="N27" s="38">
        <v>643642</v>
      </c>
      <c r="O27" s="38">
        <v>298949</v>
      </c>
      <c r="P27" s="38">
        <v>315524</v>
      </c>
      <c r="Q27" s="38">
        <v>349093</v>
      </c>
      <c r="R27" s="38">
        <v>263339</v>
      </c>
      <c r="S27" s="38">
        <v>222918</v>
      </c>
      <c r="T27" s="38">
        <v>221710</v>
      </c>
      <c r="U27" s="38">
        <v>270640</v>
      </c>
      <c r="V27" s="38">
        <v>227351</v>
      </c>
      <c r="W27" s="38">
        <v>185989</v>
      </c>
      <c r="X27" s="38">
        <v>147725</v>
      </c>
      <c r="Y27" s="38">
        <v>235896</v>
      </c>
      <c r="Z27" s="38">
        <v>0</v>
      </c>
      <c r="AA27" s="38">
        <v>356</v>
      </c>
      <c r="AB27" s="38">
        <v>0</v>
      </c>
      <c r="AC27" s="38">
        <v>0</v>
      </c>
      <c r="AD27" s="38">
        <v>55</v>
      </c>
      <c r="AE27" s="38">
        <v>88</v>
      </c>
      <c r="AF27" s="38">
        <v>0</v>
      </c>
      <c r="AG27" s="38">
        <v>0</v>
      </c>
      <c r="AH27" s="38">
        <v>0</v>
      </c>
      <c r="AI27" s="38">
        <v>0</v>
      </c>
      <c r="AJ27" s="38">
        <v>0</v>
      </c>
    </row>
    <row r="28" spans="1:36" s="2" customFormat="1" ht="12" customHeight="1">
      <c r="A28" s="4"/>
      <c r="B28" s="4" t="s">
        <v>221</v>
      </c>
      <c r="C28" s="4" t="s">
        <v>65</v>
      </c>
      <c r="D28" s="65" t="str">
        <f>IF('Índice IFRS 16 | Index IFRS 16'!$K$6="Português",$C28,$B28)</f>
        <v xml:space="preserve">  Prepaid expenses </v>
      </c>
      <c r="E28" s="38">
        <v>4472</v>
      </c>
      <c r="F28" s="38">
        <v>9263</v>
      </c>
      <c r="G28" s="38">
        <v>16631</v>
      </c>
      <c r="H28" s="38">
        <v>19950</v>
      </c>
      <c r="I28" s="38">
        <v>21683</v>
      </c>
      <c r="J28" s="38">
        <v>9437</v>
      </c>
      <c r="K28" s="38">
        <v>6815</v>
      </c>
      <c r="L28" s="38">
        <v>5936</v>
      </c>
      <c r="M28" s="38">
        <v>22216</v>
      </c>
      <c r="N28" s="38">
        <v>21635</v>
      </c>
      <c r="O28" s="38">
        <v>20015</v>
      </c>
      <c r="P28" s="38">
        <v>20674</v>
      </c>
      <c r="Q28" s="38">
        <v>18192</v>
      </c>
      <c r="R28" s="38">
        <v>17165</v>
      </c>
      <c r="S28" s="38">
        <v>16385</v>
      </c>
      <c r="T28" s="38">
        <v>16544</v>
      </c>
      <c r="U28" s="38">
        <v>313365</v>
      </c>
      <c r="V28" s="38">
        <v>358292</v>
      </c>
      <c r="W28" s="38">
        <v>390597</v>
      </c>
      <c r="X28" s="38">
        <v>281740</v>
      </c>
      <c r="Y28" s="38">
        <v>319000</v>
      </c>
      <c r="Z28" s="38">
        <v>194031</v>
      </c>
      <c r="AA28" s="38">
        <v>188549</v>
      </c>
      <c r="AB28" s="38">
        <v>199211</v>
      </c>
      <c r="AC28" s="38">
        <v>0</v>
      </c>
      <c r="AD28" s="38">
        <v>0</v>
      </c>
      <c r="AE28" s="38">
        <v>0</v>
      </c>
      <c r="AF28" s="38">
        <v>0</v>
      </c>
      <c r="AG28" s="38">
        <v>0</v>
      </c>
      <c r="AH28" s="38">
        <v>0</v>
      </c>
      <c r="AI28" s="38">
        <v>0</v>
      </c>
      <c r="AJ28" s="38">
        <v>0</v>
      </c>
    </row>
    <row r="29" spans="1:36" s="2" customFormat="1" ht="12" customHeight="1">
      <c r="A29" s="4"/>
      <c r="B29" s="4" t="s">
        <v>214</v>
      </c>
      <c r="C29" s="4" t="s">
        <v>116</v>
      </c>
      <c r="D29" s="65" t="str">
        <f>IF('Índice IFRS 16 | Index IFRS 16'!$K$6="Português",$C29,$B29)</f>
        <v xml:space="preserve">  Taxes recoverable</v>
      </c>
      <c r="E29" s="38">
        <v>0</v>
      </c>
      <c r="F29" s="38">
        <v>0</v>
      </c>
      <c r="G29" s="38">
        <v>0</v>
      </c>
      <c r="H29" s="38">
        <v>0</v>
      </c>
      <c r="I29" s="38">
        <v>0</v>
      </c>
      <c r="J29" s="38">
        <v>0</v>
      </c>
      <c r="K29" s="38">
        <v>0</v>
      </c>
      <c r="L29" s="38">
        <v>0</v>
      </c>
      <c r="M29" s="38">
        <v>244601</v>
      </c>
      <c r="N29" s="38">
        <v>327726</v>
      </c>
      <c r="O29" s="38">
        <v>327726</v>
      </c>
      <c r="P29" s="38">
        <v>282455</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36136</v>
      </c>
      <c r="AH29" s="38">
        <v>36136</v>
      </c>
      <c r="AI29" s="38">
        <v>36136</v>
      </c>
      <c r="AJ29" s="38">
        <v>46509</v>
      </c>
    </row>
    <row r="30" spans="1:36" s="2" customFormat="1" ht="12" customHeight="1">
      <c r="A30" s="4"/>
      <c r="B30" s="4" t="s">
        <v>222</v>
      </c>
      <c r="C30" s="4" t="s">
        <v>130</v>
      </c>
      <c r="D30" s="65" t="str">
        <f>IF('Índice IFRS 16 | Index IFRS 16'!$K$6="Português",$C30,$B30)</f>
        <v xml:space="preserve">  Deferred income taxes</v>
      </c>
      <c r="E30" s="38">
        <v>0</v>
      </c>
      <c r="F30" s="38">
        <v>0</v>
      </c>
      <c r="G30" s="38">
        <v>0</v>
      </c>
      <c r="H30" s="38">
        <v>0</v>
      </c>
      <c r="I30" s="38">
        <v>0</v>
      </c>
      <c r="J30" s="38">
        <v>0</v>
      </c>
      <c r="K30" s="38">
        <v>0</v>
      </c>
      <c r="L30" s="38">
        <v>0</v>
      </c>
      <c r="M30" s="38">
        <v>0</v>
      </c>
      <c r="N30" s="38">
        <v>20590</v>
      </c>
      <c r="O30" s="38">
        <v>24554</v>
      </c>
      <c r="P30" s="38">
        <v>0</v>
      </c>
      <c r="Q30" s="38">
        <v>0</v>
      </c>
      <c r="R30" s="38">
        <v>0</v>
      </c>
      <c r="S30" s="38">
        <v>0</v>
      </c>
      <c r="T30" s="38">
        <v>0</v>
      </c>
      <c r="U30" s="38">
        <v>0</v>
      </c>
      <c r="V30" s="38">
        <v>0</v>
      </c>
      <c r="W30" s="38">
        <v>0</v>
      </c>
      <c r="X30" s="38">
        <v>0</v>
      </c>
      <c r="Y30" s="38">
        <v>0</v>
      </c>
      <c r="Z30" s="38">
        <v>0</v>
      </c>
      <c r="AA30" s="38">
        <v>0</v>
      </c>
      <c r="AB30" s="38">
        <v>0</v>
      </c>
      <c r="AC30" s="38">
        <v>0</v>
      </c>
      <c r="AD30" s="38">
        <v>0</v>
      </c>
      <c r="AE30" s="38">
        <v>0</v>
      </c>
      <c r="AF30" s="38">
        <v>0</v>
      </c>
      <c r="AG30" s="38">
        <v>0</v>
      </c>
      <c r="AH30" s="38">
        <v>0</v>
      </c>
      <c r="AI30" s="38">
        <v>0</v>
      </c>
      <c r="AJ30" s="38">
        <v>0</v>
      </c>
    </row>
    <row r="31" spans="1:36" s="2" customFormat="1" ht="12" customHeight="1">
      <c r="A31" s="5"/>
      <c r="B31" s="5" t="s">
        <v>223</v>
      </c>
      <c r="C31" s="5" t="s">
        <v>66</v>
      </c>
      <c r="D31" s="65" t="str">
        <f>IF('Índice IFRS 16 | Index IFRS 16'!$K$6="Português",$C31,$B31)</f>
        <v xml:space="preserve">  Other non-current assets</v>
      </c>
      <c r="E31" s="38">
        <v>169816</v>
      </c>
      <c r="F31" s="38">
        <v>162561</v>
      </c>
      <c r="G31" s="38">
        <v>220453</v>
      </c>
      <c r="H31" s="38">
        <v>237152</v>
      </c>
      <c r="I31" s="38">
        <v>397398</v>
      </c>
      <c r="J31" s="38">
        <v>421452</v>
      </c>
      <c r="K31" s="38">
        <v>490365</v>
      </c>
      <c r="L31" s="38">
        <v>549737</v>
      </c>
      <c r="M31" s="38">
        <v>497567</v>
      </c>
      <c r="N31" s="38">
        <v>534628</v>
      </c>
      <c r="O31" s="38">
        <v>299943</v>
      </c>
      <c r="P31" s="38">
        <v>203878</v>
      </c>
      <c r="Q31" s="38">
        <v>149508</v>
      </c>
      <c r="R31" s="38">
        <v>184540</v>
      </c>
      <c r="S31" s="38">
        <v>228413</v>
      </c>
      <c r="T31" s="38">
        <v>358510</v>
      </c>
      <c r="U31" s="38">
        <v>126100</v>
      </c>
      <c r="V31" s="38">
        <v>126266</v>
      </c>
      <c r="W31" s="38">
        <v>32707</v>
      </c>
      <c r="X31" s="38">
        <v>27070</v>
      </c>
      <c r="Y31" s="38">
        <v>9005</v>
      </c>
      <c r="Z31" s="38">
        <v>8813</v>
      </c>
      <c r="AA31" s="38">
        <v>8447</v>
      </c>
      <c r="AB31" s="38">
        <v>7011</v>
      </c>
      <c r="AC31" s="38">
        <v>143781</v>
      </c>
      <c r="AD31" s="38">
        <v>311241</v>
      </c>
      <c r="AE31" s="38">
        <v>530869</v>
      </c>
      <c r="AF31" s="38">
        <v>518016</v>
      </c>
      <c r="AG31" s="38">
        <v>411701</v>
      </c>
      <c r="AH31" s="38">
        <v>414411</v>
      </c>
      <c r="AI31" s="38">
        <v>480610</v>
      </c>
      <c r="AJ31" s="38">
        <v>605410</v>
      </c>
    </row>
    <row r="32" spans="1:36" s="2" customFormat="1" ht="12" customHeight="1">
      <c r="A32" s="5"/>
      <c r="B32" s="5" t="s">
        <v>224</v>
      </c>
      <c r="C32" s="5" t="s">
        <v>111</v>
      </c>
      <c r="D32" s="65" t="str">
        <f>IF('Índice IFRS 16 | Index IFRS 16'!$K$6="Português",$C32,$B32)</f>
        <v>Right of use assets - leased aircraft and other assets</v>
      </c>
      <c r="E32" s="38">
        <v>4377725</v>
      </c>
      <c r="F32" s="38">
        <v>4564850</v>
      </c>
      <c r="G32" s="38">
        <v>4562678</v>
      </c>
      <c r="H32" s="38">
        <v>4826234</v>
      </c>
      <c r="I32" s="38">
        <v>4926326</v>
      </c>
      <c r="J32" s="38">
        <v>5386034</v>
      </c>
      <c r="K32" s="38">
        <v>5897740</v>
      </c>
      <c r="L32" s="38">
        <v>6055726</v>
      </c>
      <c r="M32" s="38">
        <v>7087412</v>
      </c>
      <c r="N32" s="38">
        <v>7200948</v>
      </c>
      <c r="O32" s="38">
        <v>4311379</v>
      </c>
      <c r="P32" s="38">
        <v>3159795</v>
      </c>
      <c r="Q32" s="38">
        <v>4088559</v>
      </c>
      <c r="R32" s="38">
        <v>3996317</v>
      </c>
      <c r="S32" s="38">
        <v>4077500</v>
      </c>
      <c r="T32" s="38">
        <v>4122794</v>
      </c>
      <c r="U32" s="38">
        <v>5508928</v>
      </c>
      <c r="V32" s="38">
        <v>5635849</v>
      </c>
      <c r="W32" s="38">
        <v>5468479</v>
      </c>
      <c r="X32" s="38">
        <v>5833899</v>
      </c>
      <c r="Y32" s="38">
        <v>6773372</v>
      </c>
      <c r="Z32" s="38">
        <v>6629632</v>
      </c>
      <c r="AA32" s="38">
        <v>6040192</v>
      </c>
      <c r="AB32" s="38">
        <v>7086824</v>
      </c>
      <c r="AC32" s="38">
        <v>8075901</v>
      </c>
      <c r="AD32" s="38">
        <v>7933889</v>
      </c>
      <c r="AE32" s="38">
        <v>8855253</v>
      </c>
      <c r="AF32" s="38">
        <v>9040773</v>
      </c>
      <c r="AG32" s="38">
        <v>10175605</v>
      </c>
      <c r="AH32" s="38">
        <v>9856181</v>
      </c>
      <c r="AI32" s="38">
        <v>9824282</v>
      </c>
      <c r="AJ32" s="38">
        <v>9504967</v>
      </c>
    </row>
    <row r="33" spans="1:38" s="2" customFormat="1" ht="12" customHeight="1">
      <c r="A33" s="5"/>
      <c r="B33" s="5" t="s">
        <v>225</v>
      </c>
      <c r="C33" s="5" t="s">
        <v>112</v>
      </c>
      <c r="D33" s="65" t="str">
        <f>IF('Índice IFRS 16 | Index IFRS 16'!$K$6="Português",$C33,$B33)</f>
        <v>Right of use assets - maintenance of leased aircraft</v>
      </c>
      <c r="E33" s="38">
        <v>374384</v>
      </c>
      <c r="F33" s="38">
        <v>380676</v>
      </c>
      <c r="G33" s="38">
        <v>501095</v>
      </c>
      <c r="H33" s="38">
        <v>617981</v>
      </c>
      <c r="I33" s="38">
        <v>632900</v>
      </c>
      <c r="J33" s="38">
        <v>746757</v>
      </c>
      <c r="K33" s="38">
        <v>780669</v>
      </c>
      <c r="L33" s="38">
        <v>780973</v>
      </c>
      <c r="M33" s="38">
        <v>497391</v>
      </c>
      <c r="N33" s="38">
        <v>474449</v>
      </c>
      <c r="O33" s="38">
        <v>398169</v>
      </c>
      <c r="P33" s="38">
        <v>287629</v>
      </c>
      <c r="Q33" s="38">
        <v>522182</v>
      </c>
      <c r="R33" s="38">
        <v>477592</v>
      </c>
      <c r="S33" s="38">
        <v>446965</v>
      </c>
      <c r="T33" s="38">
        <v>418400</v>
      </c>
      <c r="U33" s="38">
        <v>490667</v>
      </c>
      <c r="V33" s="38">
        <v>605536</v>
      </c>
      <c r="W33" s="38">
        <v>787472</v>
      </c>
      <c r="X33" s="38">
        <v>759959</v>
      </c>
      <c r="Y33" s="38">
        <v>779176</v>
      </c>
      <c r="Z33" s="38">
        <v>764455</v>
      </c>
      <c r="AA33" s="38">
        <v>717871</v>
      </c>
      <c r="AB33" s="38">
        <v>686327</v>
      </c>
      <c r="AC33" s="38">
        <v>935657</v>
      </c>
      <c r="AD33" s="38">
        <v>1007122</v>
      </c>
      <c r="AE33" s="38">
        <v>1037430</v>
      </c>
      <c r="AF33" s="38">
        <v>1154453</v>
      </c>
      <c r="AG33" s="38">
        <v>1295074</v>
      </c>
      <c r="AH33" s="38">
        <v>1566110</v>
      </c>
      <c r="AI33" s="38">
        <v>1684314</v>
      </c>
      <c r="AJ33" s="38">
        <v>1778034</v>
      </c>
    </row>
    <row r="34" spans="1:38" s="2" customFormat="1" ht="12" customHeight="1">
      <c r="A34" s="5"/>
      <c r="B34" s="5" t="s">
        <v>226</v>
      </c>
      <c r="C34" s="5" t="s">
        <v>71</v>
      </c>
      <c r="D34" s="65" t="str">
        <f>IF('Índice IFRS 16 | Index IFRS 16'!$K$6="Português",$C34,$B34)</f>
        <v xml:space="preserve">  Property and equipment </v>
      </c>
      <c r="E34" s="38">
        <v>1880771</v>
      </c>
      <c r="F34" s="38">
        <v>2016786</v>
      </c>
      <c r="G34" s="38">
        <v>1645926</v>
      </c>
      <c r="H34" s="38">
        <v>1670784</v>
      </c>
      <c r="I34" s="38">
        <v>1842239</v>
      </c>
      <c r="J34" s="38">
        <v>2042963</v>
      </c>
      <c r="K34" s="38">
        <v>2201521</v>
      </c>
      <c r="L34" s="38">
        <v>2378160</v>
      </c>
      <c r="M34" s="38">
        <v>1968840</v>
      </c>
      <c r="N34" s="38">
        <v>1920129</v>
      </c>
      <c r="O34" s="38">
        <v>1910614</v>
      </c>
      <c r="P34" s="38">
        <v>1865727</v>
      </c>
      <c r="Q34" s="38">
        <v>1799706</v>
      </c>
      <c r="R34" s="38">
        <v>1805059</v>
      </c>
      <c r="S34" s="38">
        <v>1879554</v>
      </c>
      <c r="T34" s="38">
        <v>1879115</v>
      </c>
      <c r="U34" s="38">
        <v>1961174</v>
      </c>
      <c r="V34" s="38">
        <v>1991084</v>
      </c>
      <c r="W34" s="38">
        <v>1970370</v>
      </c>
      <c r="X34" s="38">
        <v>1936752</v>
      </c>
      <c r="Y34" s="38">
        <v>1953089</v>
      </c>
      <c r="Z34" s="38">
        <v>1925503</v>
      </c>
      <c r="AA34" s="38">
        <v>1924587</v>
      </c>
      <c r="AB34" s="38">
        <v>1998860</v>
      </c>
      <c r="AC34" s="38">
        <v>2295849</v>
      </c>
      <c r="AD34" s="38">
        <v>2529318</v>
      </c>
      <c r="AE34" s="38">
        <v>2787127</v>
      </c>
      <c r="AF34" s="38">
        <v>2973462</v>
      </c>
      <c r="AG34" s="38">
        <v>3034554</v>
      </c>
      <c r="AH34" s="38">
        <v>3126822</v>
      </c>
      <c r="AI34" s="38">
        <v>2919389</v>
      </c>
      <c r="AJ34" s="38">
        <v>2877877</v>
      </c>
    </row>
    <row r="35" spans="1:38" s="2" customFormat="1" ht="12" customHeight="1" thickBot="1">
      <c r="A35" s="5"/>
      <c r="B35" s="5" t="s">
        <v>227</v>
      </c>
      <c r="C35" s="5" t="s">
        <v>72</v>
      </c>
      <c r="D35" s="69" t="str">
        <f>IF('Índice IFRS 16 | Index IFRS 16'!$K$6="Português",$C35,$B35)</f>
        <v xml:space="preserve">  Intangible assets </v>
      </c>
      <c r="E35" s="38">
        <v>961000</v>
      </c>
      <c r="F35" s="38">
        <v>960669</v>
      </c>
      <c r="G35" s="38">
        <v>972097</v>
      </c>
      <c r="H35" s="38">
        <v>998035</v>
      </c>
      <c r="I35" s="38">
        <v>1016556</v>
      </c>
      <c r="J35" s="38">
        <v>1027316</v>
      </c>
      <c r="K35" s="38">
        <v>1046152</v>
      </c>
      <c r="L35" s="38">
        <v>1050779</v>
      </c>
      <c r="M35" s="38">
        <v>1087484</v>
      </c>
      <c r="N35" s="38">
        <v>1088898</v>
      </c>
      <c r="O35" s="38">
        <v>1144345</v>
      </c>
      <c r="P35" s="38">
        <v>1151273</v>
      </c>
      <c r="Q35" s="38">
        <v>1170268</v>
      </c>
      <c r="R35" s="38">
        <v>1186866</v>
      </c>
      <c r="S35" s="38">
        <v>1323223</v>
      </c>
      <c r="T35" s="70">
        <v>1345503</v>
      </c>
      <c r="U35" s="70">
        <v>1358038</v>
      </c>
      <c r="V35" s="70">
        <v>1372936</v>
      </c>
      <c r="W35" s="70">
        <v>1373137</v>
      </c>
      <c r="X35" s="70">
        <v>1397345</v>
      </c>
      <c r="Y35" s="70">
        <v>1426523</v>
      </c>
      <c r="Z35" s="70">
        <v>1463662</v>
      </c>
      <c r="AA35" s="38">
        <v>1467798</v>
      </c>
      <c r="AB35" s="38">
        <v>1462837</v>
      </c>
      <c r="AC35" s="38">
        <v>1463247</v>
      </c>
      <c r="AD35" s="38">
        <v>1479113</v>
      </c>
      <c r="AE35" s="38">
        <v>1503692</v>
      </c>
      <c r="AF35" s="38">
        <v>1519266</v>
      </c>
      <c r="AG35" s="38">
        <v>1559613</v>
      </c>
      <c r="AH35" s="38">
        <v>1567035</v>
      </c>
      <c r="AI35" s="38">
        <v>1566500</v>
      </c>
      <c r="AJ35" s="38">
        <v>1546268</v>
      </c>
    </row>
    <row r="36" spans="1:38" s="2" customFormat="1" ht="12" customHeight="1">
      <c r="A36" s="5"/>
      <c r="B36" s="5" t="s">
        <v>228</v>
      </c>
      <c r="C36" s="5" t="s">
        <v>73</v>
      </c>
      <c r="D36" s="22" t="str">
        <f>IF('Índice IFRS 16 | Index IFRS 16'!$K$6="Português",$C36,$B36)</f>
        <v>Liabilities and equity</v>
      </c>
      <c r="E36" s="68">
        <v>13916485</v>
      </c>
      <c r="F36" s="68">
        <f>F37+F53+F66</f>
        <v>4944599</v>
      </c>
      <c r="G36" s="68">
        <f>G37+G53+G66</f>
        <v>5530494</v>
      </c>
      <c r="H36" s="68">
        <f>H37+H53+H66</f>
        <v>6004083</v>
      </c>
      <c r="I36" s="68">
        <v>16094398</v>
      </c>
      <c r="J36" s="68">
        <v>16895685</v>
      </c>
      <c r="K36" s="68">
        <v>17972706</v>
      </c>
      <c r="L36" s="68">
        <v>18854197</v>
      </c>
      <c r="M36" s="68">
        <v>19197490</v>
      </c>
      <c r="N36" s="68">
        <v>18816916</v>
      </c>
      <c r="O36" s="68">
        <v>15164137</v>
      </c>
      <c r="P36" s="68">
        <v>13926323</v>
      </c>
      <c r="Q36" s="68">
        <v>15794457</v>
      </c>
      <c r="R36" s="68">
        <v>15192453</v>
      </c>
      <c r="S36" s="68">
        <v>17386730</v>
      </c>
      <c r="T36" s="68">
        <v>17777994</v>
      </c>
      <c r="U36" s="68">
        <v>18533473</v>
      </c>
      <c r="V36" s="68">
        <v>17785616</v>
      </c>
      <c r="W36" s="68">
        <v>18529571</v>
      </c>
      <c r="X36" s="68">
        <v>18318914</v>
      </c>
      <c r="Y36" s="68">
        <v>18721292</v>
      </c>
      <c r="Z36" s="68">
        <v>17402241</v>
      </c>
      <c r="AA36" s="68">
        <v>17121999</v>
      </c>
      <c r="AB36" s="68">
        <v>19605093</v>
      </c>
      <c r="AC36" s="68">
        <v>20532906</v>
      </c>
      <c r="AD36" s="68">
        <v>20895882</v>
      </c>
      <c r="AE36" s="68">
        <v>22831225</v>
      </c>
      <c r="AF36" s="68">
        <v>23404152</v>
      </c>
      <c r="AG36" s="68">
        <v>26274945</v>
      </c>
      <c r="AH36" s="68">
        <v>25548692</v>
      </c>
      <c r="AI36" s="68">
        <v>26897039</v>
      </c>
      <c r="AJ36" s="68">
        <v>27626213</v>
      </c>
    </row>
    <row r="37" spans="1:38" s="2" customFormat="1" ht="12" customHeight="1">
      <c r="A37" s="5"/>
      <c r="B37" s="5" t="s">
        <v>229</v>
      </c>
      <c r="C37" s="5" t="s">
        <v>74</v>
      </c>
      <c r="D37" s="22" t="str">
        <f>IF('Índice IFRS 16 | Index IFRS 16'!$K$6="Português",$C37,$B37)</f>
        <v>Current liabilities</v>
      </c>
      <c r="E37" s="71">
        <v>4180738</v>
      </c>
      <c r="F37" s="71">
        <v>4196966</v>
      </c>
      <c r="G37" s="71">
        <v>4669729</v>
      </c>
      <c r="H37" s="71">
        <v>5091502</v>
      </c>
      <c r="I37" s="71">
        <v>5275918</v>
      </c>
      <c r="J37" s="71">
        <v>5243319</v>
      </c>
      <c r="K37" s="71">
        <v>5789162</v>
      </c>
      <c r="L37" s="71">
        <v>6134967</v>
      </c>
      <c r="M37" s="71">
        <v>6862020</v>
      </c>
      <c r="N37" s="71">
        <v>9753889</v>
      </c>
      <c r="O37" s="71">
        <v>9767523</v>
      </c>
      <c r="P37" s="71">
        <v>10841648</v>
      </c>
      <c r="Q37" s="71">
        <v>10212631</v>
      </c>
      <c r="R37" s="71">
        <v>10251474</v>
      </c>
      <c r="S37" s="71">
        <v>10362983</v>
      </c>
      <c r="T37" s="71">
        <v>11436049</v>
      </c>
      <c r="U37" s="71">
        <v>11710248</v>
      </c>
      <c r="V37" s="71">
        <v>11796120</v>
      </c>
      <c r="W37" s="71">
        <v>13569350</v>
      </c>
      <c r="X37" s="71">
        <v>14857615</v>
      </c>
      <c r="Y37" s="71">
        <v>15056102</v>
      </c>
      <c r="Z37" s="71">
        <v>15884448</v>
      </c>
      <c r="AA37" s="71">
        <v>16822998</v>
      </c>
      <c r="AB37" s="71">
        <v>14064057</v>
      </c>
      <c r="AC37" s="71">
        <v>14748880</v>
      </c>
      <c r="AD37" s="71">
        <v>14411850</v>
      </c>
      <c r="AE37" s="71">
        <v>17403630</v>
      </c>
      <c r="AF37" s="71">
        <v>18521886</v>
      </c>
      <c r="AG37" s="71">
        <v>21342295</v>
      </c>
      <c r="AH37" s="71">
        <v>17021546</v>
      </c>
      <c r="AI37" s="71">
        <v>21363683</v>
      </c>
      <c r="AJ37" s="71">
        <v>26828312</v>
      </c>
      <c r="AK37" s="234"/>
      <c r="AL37" s="234"/>
    </row>
    <row r="38" spans="1:38">
      <c r="B38" t="s">
        <v>230</v>
      </c>
      <c r="C38" t="s">
        <v>75</v>
      </c>
      <c r="D38" s="65" t="str">
        <f>IF('Índice IFRS 16 | Index IFRS 16'!$K$6="Português",$C38,$B38)</f>
        <v xml:space="preserve">  Loans and financing</v>
      </c>
      <c r="E38" s="38">
        <v>419198</v>
      </c>
      <c r="F38" s="38">
        <v>437292</v>
      </c>
      <c r="G38" s="38">
        <v>367918</v>
      </c>
      <c r="H38" s="38">
        <v>252549</v>
      </c>
      <c r="I38" s="38">
        <v>158813</v>
      </c>
      <c r="J38" s="38">
        <v>155739</v>
      </c>
      <c r="K38" s="38">
        <v>227303</v>
      </c>
      <c r="L38" s="38">
        <v>273612</v>
      </c>
      <c r="M38" s="38">
        <v>481227</v>
      </c>
      <c r="N38" s="38">
        <v>1874774</v>
      </c>
      <c r="O38" s="38">
        <v>1177543</v>
      </c>
      <c r="P38" s="38">
        <v>1050260</v>
      </c>
      <c r="Q38" s="38">
        <v>858332</v>
      </c>
      <c r="R38" s="38">
        <v>524508</v>
      </c>
      <c r="S38" s="38">
        <v>250535</v>
      </c>
      <c r="T38" s="38">
        <v>749912</v>
      </c>
      <c r="U38" s="38">
        <v>984266</v>
      </c>
      <c r="V38" s="38">
        <v>1472557</v>
      </c>
      <c r="W38" s="38">
        <v>1257809</v>
      </c>
      <c r="X38" s="38">
        <v>1273079</v>
      </c>
      <c r="Y38" s="38">
        <v>1112940</v>
      </c>
      <c r="Z38" s="38">
        <v>1400811</v>
      </c>
      <c r="AA38" s="38">
        <v>1694457</v>
      </c>
      <c r="AB38" s="38">
        <v>1269858</v>
      </c>
      <c r="AC38" s="38">
        <v>1100051</v>
      </c>
      <c r="AD38" s="38">
        <v>1245705</v>
      </c>
      <c r="AE38" s="38">
        <v>1495194</v>
      </c>
      <c r="AF38" s="38">
        <v>1560684</v>
      </c>
      <c r="AG38" s="38">
        <v>2207199</v>
      </c>
      <c r="AH38" s="38">
        <v>732029</v>
      </c>
      <c r="AI38" s="38">
        <v>4961964</v>
      </c>
      <c r="AJ38" s="38">
        <v>11291848</v>
      </c>
      <c r="AK38" s="234"/>
    </row>
    <row r="39" spans="1:38">
      <c r="B39" t="s">
        <v>591</v>
      </c>
      <c r="C39" t="s">
        <v>589</v>
      </c>
      <c r="D39" s="65" t="str">
        <f>IF('Índice IFRS 16 | Index IFRS 16'!$K$6="Português",$C39,$B39)</f>
        <v xml:space="preserve">  Convertible instruments</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39124</v>
      </c>
      <c r="V39" s="38">
        <v>37648</v>
      </c>
      <c r="W39" s="38">
        <v>14505</v>
      </c>
      <c r="X39" s="38">
        <v>43142</v>
      </c>
      <c r="Y39" s="38">
        <v>14789</v>
      </c>
      <c r="Z39" s="38">
        <v>41031</v>
      </c>
      <c r="AA39" s="38">
        <v>12946</v>
      </c>
      <c r="AB39" s="38">
        <v>31955</v>
      </c>
      <c r="AC39" s="38">
        <v>25807</v>
      </c>
      <c r="AD39" s="38">
        <v>63218</v>
      </c>
      <c r="AE39" s="38">
        <v>28994</v>
      </c>
      <c r="AF39" s="38">
        <v>69019</v>
      </c>
      <c r="AG39" s="38">
        <v>124321</v>
      </c>
      <c r="AH39" s="38">
        <v>29407</v>
      </c>
      <c r="AI39" s="38">
        <v>30703</v>
      </c>
      <c r="AJ39" s="38">
        <v>54401</v>
      </c>
    </row>
    <row r="40" spans="1:38">
      <c r="B40" t="s">
        <v>598</v>
      </c>
      <c r="C40" t="s">
        <v>595</v>
      </c>
      <c r="D40" s="65" t="str">
        <f>IF('Índice IFRS 16 | Index IFRS 16'!$K$6="Português",$C40,$B40)</f>
        <v xml:space="preserve">  Leases</v>
      </c>
      <c r="E40" s="38">
        <v>914600</v>
      </c>
      <c r="F40" s="38">
        <v>971272</v>
      </c>
      <c r="G40" s="38">
        <v>1149005</v>
      </c>
      <c r="H40" s="38">
        <v>1286099</v>
      </c>
      <c r="I40" s="38">
        <v>1237909</v>
      </c>
      <c r="J40" s="38">
        <v>1297479</v>
      </c>
      <c r="K40" s="38">
        <v>1279488</v>
      </c>
      <c r="L40" s="38">
        <v>1492991</v>
      </c>
      <c r="M40" s="38">
        <v>1585233</v>
      </c>
      <c r="N40" s="38">
        <v>2406900</v>
      </c>
      <c r="O40" s="38">
        <v>2196909</v>
      </c>
      <c r="P40" s="38">
        <v>2611756</v>
      </c>
      <c r="Q40" s="38">
        <v>2272349</v>
      </c>
      <c r="R40" s="38">
        <v>3005412</v>
      </c>
      <c r="S40" s="38">
        <v>3152376</v>
      </c>
      <c r="T40" s="38">
        <v>3371795</v>
      </c>
      <c r="U40" s="38">
        <v>3497665</v>
      </c>
      <c r="V40" s="38">
        <v>3010403</v>
      </c>
      <c r="W40" s="38">
        <v>3463498</v>
      </c>
      <c r="X40" s="38">
        <v>3767801</v>
      </c>
      <c r="Y40" s="38">
        <v>4025948</v>
      </c>
      <c r="Z40" s="38">
        <v>4578717</v>
      </c>
      <c r="AA40" s="38">
        <v>4641265</v>
      </c>
      <c r="AB40" s="38">
        <v>3441644</v>
      </c>
      <c r="AC40" s="38">
        <v>3349056</v>
      </c>
      <c r="AD40" s="38">
        <v>3108391</v>
      </c>
      <c r="AE40" s="38">
        <v>3642153</v>
      </c>
      <c r="AF40" s="38">
        <v>3812070</v>
      </c>
      <c r="AG40" s="38">
        <v>4928197</v>
      </c>
      <c r="AH40" s="38">
        <v>4024232</v>
      </c>
      <c r="AI40" s="38">
        <v>4100641</v>
      </c>
      <c r="AJ40" s="38">
        <v>3965367</v>
      </c>
    </row>
    <row r="41" spans="1:38">
      <c r="B41" t="s">
        <v>613</v>
      </c>
      <c r="C41" t="s">
        <v>596</v>
      </c>
      <c r="D41" s="65" t="str">
        <f>IF('Índice IFRS 16 | Index IFRS 16'!$K$6="Português",$C41,$B41)</f>
        <v xml:space="preserve">  Lease notes</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99235</v>
      </c>
      <c r="AC41" s="38">
        <v>121948</v>
      </c>
      <c r="AD41" s="38">
        <v>125244</v>
      </c>
      <c r="AE41" s="38">
        <v>139346</v>
      </c>
      <c r="AF41" s="38">
        <v>107374</v>
      </c>
      <c r="AG41" s="38">
        <v>144706</v>
      </c>
      <c r="AH41" s="38">
        <v>79419</v>
      </c>
      <c r="AI41" s="38">
        <v>53139</v>
      </c>
      <c r="AJ41" s="38">
        <v>62949</v>
      </c>
    </row>
    <row r="42" spans="1:38">
      <c r="B42" t="s">
        <v>614</v>
      </c>
      <c r="C42" t="s">
        <v>597</v>
      </c>
      <c r="D42" s="65" t="str">
        <f>IF('Índice IFRS 16 | Index IFRS 16'!$K$6="Português",$C42,$B42)</f>
        <v xml:space="preserve">  Lease equity</v>
      </c>
      <c r="E42" s="38">
        <v>0</v>
      </c>
      <c r="F42" s="38">
        <v>0</v>
      </c>
      <c r="G42" s="38">
        <v>0</v>
      </c>
      <c r="H42" s="38">
        <v>0</v>
      </c>
      <c r="I42" s="38">
        <v>0</v>
      </c>
      <c r="J42" s="38">
        <v>0</v>
      </c>
      <c r="K42" s="38">
        <v>0</v>
      </c>
      <c r="L42" s="38">
        <v>0</v>
      </c>
      <c r="M42" s="38">
        <v>0</v>
      </c>
      <c r="N42" s="38">
        <v>0</v>
      </c>
      <c r="O42" s="38">
        <v>0</v>
      </c>
      <c r="P42" s="38">
        <v>0</v>
      </c>
      <c r="Q42" s="38">
        <v>0</v>
      </c>
      <c r="R42" s="38">
        <v>0</v>
      </c>
      <c r="S42" s="38">
        <v>0</v>
      </c>
      <c r="T42" s="38">
        <v>0</v>
      </c>
      <c r="U42" s="38">
        <v>0</v>
      </c>
      <c r="V42" s="38">
        <v>0</v>
      </c>
      <c r="W42" s="38">
        <v>0</v>
      </c>
      <c r="X42" s="38">
        <v>0</v>
      </c>
      <c r="Y42" s="38">
        <v>0</v>
      </c>
      <c r="Z42" s="38">
        <v>0</v>
      </c>
      <c r="AA42" s="38">
        <v>0</v>
      </c>
      <c r="AB42" s="38">
        <v>109967</v>
      </c>
      <c r="AC42" s="38">
        <v>216388</v>
      </c>
      <c r="AD42" s="38">
        <v>428538</v>
      </c>
      <c r="AE42" s="38">
        <v>712974</v>
      </c>
      <c r="AF42" s="38">
        <v>873979</v>
      </c>
      <c r="AG42" s="38">
        <v>1241318</v>
      </c>
      <c r="AH42" s="38">
        <v>0</v>
      </c>
      <c r="AI42" s="38">
        <v>0</v>
      </c>
      <c r="AJ42" s="38">
        <v>0</v>
      </c>
    </row>
    <row r="43" spans="1:38">
      <c r="B43" t="s">
        <v>231</v>
      </c>
      <c r="C43" t="s">
        <v>76</v>
      </c>
      <c r="D43" s="65" t="str">
        <f>IF('Índice IFRS 16 | Index IFRS 16'!$K$6="Português",$C43,$B43)</f>
        <v xml:space="preserve">  Accounts payable</v>
      </c>
      <c r="E43" s="38">
        <v>971750</v>
      </c>
      <c r="F43" s="38">
        <v>1001090</v>
      </c>
      <c r="G43" s="38">
        <v>1172046</v>
      </c>
      <c r="H43" s="38">
        <v>1295186</v>
      </c>
      <c r="I43" s="38">
        <v>1450439</v>
      </c>
      <c r="J43" s="38">
        <v>1426610</v>
      </c>
      <c r="K43" s="38">
        <v>1435637</v>
      </c>
      <c r="L43" s="38">
        <v>1608510</v>
      </c>
      <c r="M43" s="38">
        <v>1626577</v>
      </c>
      <c r="N43" s="38">
        <v>2109361</v>
      </c>
      <c r="O43" s="38">
        <v>2599018</v>
      </c>
      <c r="P43" s="38">
        <v>2906389</v>
      </c>
      <c r="Q43" s="38">
        <v>2396469</v>
      </c>
      <c r="R43" s="38">
        <v>1852184</v>
      </c>
      <c r="S43" s="38">
        <v>1715689</v>
      </c>
      <c r="T43" s="38">
        <v>1929019</v>
      </c>
      <c r="U43" s="38">
        <v>1534174</v>
      </c>
      <c r="V43" s="38">
        <v>1727138</v>
      </c>
      <c r="W43" s="38">
        <v>2382817</v>
      </c>
      <c r="X43" s="38">
        <v>2653198</v>
      </c>
      <c r="Y43" s="38">
        <v>3186195.25</v>
      </c>
      <c r="Z43" s="38">
        <v>2715650</v>
      </c>
      <c r="AA43" s="38">
        <v>2912550</v>
      </c>
      <c r="AB43" s="38">
        <v>1901949</v>
      </c>
      <c r="AC43" s="38">
        <v>2201984</v>
      </c>
      <c r="AD43" s="38">
        <v>2338573</v>
      </c>
      <c r="AE43" s="38">
        <v>3193303</v>
      </c>
      <c r="AF43" s="38">
        <v>3749076</v>
      </c>
      <c r="AG43" s="38">
        <v>4134761</v>
      </c>
      <c r="AH43" s="38">
        <v>3654476</v>
      </c>
      <c r="AI43" s="38">
        <v>3576935</v>
      </c>
      <c r="AJ43" s="38">
        <v>3477568</v>
      </c>
    </row>
    <row r="44" spans="1:38">
      <c r="B44" t="s">
        <v>636</v>
      </c>
      <c r="C44" t="s">
        <v>637</v>
      </c>
      <c r="D44" s="65" t="str">
        <f>IF('Índice IFRS 16 | Index IFRS 16'!$K$6="Português",$C44,$B44)</f>
        <v xml:space="preserve"> Airport Fees</v>
      </c>
      <c r="E44" s="38">
        <v>105431</v>
      </c>
      <c r="F44" s="38">
        <v>103017</v>
      </c>
      <c r="G44" s="38">
        <v>100580</v>
      </c>
      <c r="H44" s="38">
        <v>98142</v>
      </c>
      <c r="I44" s="38">
        <v>95705</v>
      </c>
      <c r="J44" s="38">
        <v>93268</v>
      </c>
      <c r="K44" s="38">
        <v>90831</v>
      </c>
      <c r="L44" s="38">
        <v>88393</v>
      </c>
      <c r="M44" s="38">
        <v>119300</v>
      </c>
      <c r="N44" s="38">
        <v>117167</v>
      </c>
      <c r="O44" s="38">
        <v>115051</v>
      </c>
      <c r="P44" s="38">
        <v>112115</v>
      </c>
      <c r="Q44" s="38">
        <v>108519</v>
      </c>
      <c r="R44" s="38">
        <v>105521</v>
      </c>
      <c r="S44" s="38">
        <v>420606</v>
      </c>
      <c r="T44" s="38">
        <v>497007</v>
      </c>
      <c r="U44" s="38">
        <v>472364</v>
      </c>
      <c r="V44" s="38">
        <v>477399</v>
      </c>
      <c r="W44" s="38">
        <v>480481</v>
      </c>
      <c r="X44" s="38">
        <v>495022</v>
      </c>
      <c r="Y44" s="38">
        <v>502872</v>
      </c>
      <c r="Z44" s="38">
        <v>504932</v>
      </c>
      <c r="AA44" s="38">
        <v>513275</v>
      </c>
      <c r="AB44" s="38">
        <v>586624</v>
      </c>
      <c r="AC44" s="38">
        <v>1171679</v>
      </c>
      <c r="AD44" s="38">
        <v>1140348</v>
      </c>
      <c r="AE44" s="38">
        <v>913129</v>
      </c>
      <c r="AF44" s="38">
        <v>747952</v>
      </c>
      <c r="AG44" s="38">
        <v>792680</v>
      </c>
      <c r="AH44" s="38">
        <v>779711</v>
      </c>
      <c r="AI44" s="38">
        <v>756199</v>
      </c>
      <c r="AJ44" s="38">
        <v>711465</v>
      </c>
    </row>
    <row r="45" spans="1:38">
      <c r="B45" t="s">
        <v>232</v>
      </c>
      <c r="C45" t="s">
        <v>77</v>
      </c>
      <c r="D45" s="65" t="str">
        <f>IF('Índice IFRS 16 | Index IFRS 16'!$K$6="Português",$C45,$B45)</f>
        <v xml:space="preserve">  Air traffic liability </v>
      </c>
      <c r="E45" s="38">
        <v>1350035</v>
      </c>
      <c r="F45" s="38">
        <v>1271456</v>
      </c>
      <c r="G45" s="38">
        <v>1469092</v>
      </c>
      <c r="H45" s="38">
        <v>1646686</v>
      </c>
      <c r="I45" s="38">
        <v>1672452</v>
      </c>
      <c r="J45" s="38">
        <v>1687782</v>
      </c>
      <c r="K45" s="38">
        <v>2113079</v>
      </c>
      <c r="L45" s="38">
        <v>1962884</v>
      </c>
      <c r="M45" s="38">
        <v>2094254</v>
      </c>
      <c r="N45" s="38">
        <v>1693092</v>
      </c>
      <c r="O45" s="38">
        <v>1824715</v>
      </c>
      <c r="P45" s="38">
        <v>2270125</v>
      </c>
      <c r="Q45" s="38">
        <v>2488872</v>
      </c>
      <c r="R45" s="38">
        <v>2308888</v>
      </c>
      <c r="S45" s="38">
        <v>2564234</v>
      </c>
      <c r="T45" s="38">
        <v>3031291</v>
      </c>
      <c r="U45" s="38">
        <v>3063816</v>
      </c>
      <c r="V45" s="38">
        <v>3048012</v>
      </c>
      <c r="W45" s="38">
        <v>3981133</v>
      </c>
      <c r="X45" s="38">
        <v>4250548</v>
      </c>
      <c r="Y45" s="38">
        <v>4140025</v>
      </c>
      <c r="Z45" s="38">
        <v>4091940</v>
      </c>
      <c r="AA45" s="38">
        <v>4476074</v>
      </c>
      <c r="AB45" s="38">
        <v>4333647</v>
      </c>
      <c r="AC45" s="38">
        <v>5205876</v>
      </c>
      <c r="AD45" s="38">
        <v>5168717</v>
      </c>
      <c r="AE45" s="38">
        <v>5821495</v>
      </c>
      <c r="AF45" s="38">
        <v>5813008</v>
      </c>
      <c r="AG45" s="38">
        <v>6326057</v>
      </c>
      <c r="AH45" s="38">
        <v>6369519</v>
      </c>
      <c r="AI45" s="38">
        <v>6530716</v>
      </c>
      <c r="AJ45" s="38">
        <v>6006892</v>
      </c>
    </row>
    <row r="46" spans="1:38">
      <c r="B46" t="s">
        <v>233</v>
      </c>
      <c r="C46" t="s">
        <v>78</v>
      </c>
      <c r="D46" s="65" t="str">
        <f>IF('Índice IFRS 16 | Index IFRS 16'!$K$6="Português",$C46,$B46)</f>
        <v xml:space="preserve">  Salaries, wages and benefits </v>
      </c>
      <c r="E46" s="38">
        <v>246336</v>
      </c>
      <c r="F46" s="38">
        <v>250417</v>
      </c>
      <c r="G46" s="38">
        <v>253793</v>
      </c>
      <c r="H46" s="38">
        <v>301150</v>
      </c>
      <c r="I46" s="38">
        <v>244008</v>
      </c>
      <c r="J46" s="38">
        <v>309806</v>
      </c>
      <c r="K46" s="38">
        <v>332809</v>
      </c>
      <c r="L46" s="38">
        <v>382922</v>
      </c>
      <c r="M46" s="38">
        <v>357571</v>
      </c>
      <c r="N46" s="38">
        <v>383433</v>
      </c>
      <c r="O46" s="38">
        <v>379606</v>
      </c>
      <c r="P46" s="38">
        <v>411757</v>
      </c>
      <c r="Q46" s="38">
        <v>400371</v>
      </c>
      <c r="R46" s="38">
        <v>413167</v>
      </c>
      <c r="S46" s="38">
        <v>549951</v>
      </c>
      <c r="T46" s="38">
        <v>584715</v>
      </c>
      <c r="U46" s="38">
        <v>459697</v>
      </c>
      <c r="V46" s="38">
        <v>478943</v>
      </c>
      <c r="W46" s="38">
        <v>456337</v>
      </c>
      <c r="X46" s="38">
        <v>531677</v>
      </c>
      <c r="Y46" s="38">
        <v>479412</v>
      </c>
      <c r="Z46" s="38">
        <v>491701</v>
      </c>
      <c r="AA46" s="38">
        <v>474426</v>
      </c>
      <c r="AB46" s="38">
        <v>514904</v>
      </c>
      <c r="AC46" s="38">
        <v>474797</v>
      </c>
      <c r="AD46" s="38">
        <v>490320</v>
      </c>
      <c r="AE46" s="38">
        <v>533168</v>
      </c>
      <c r="AF46" s="38">
        <v>564330</v>
      </c>
      <c r="AG46" s="38">
        <v>508448</v>
      </c>
      <c r="AH46" s="38">
        <v>537900</v>
      </c>
      <c r="AI46" s="38">
        <v>563200</v>
      </c>
      <c r="AJ46" s="38">
        <v>610229</v>
      </c>
    </row>
    <row r="47" spans="1:38">
      <c r="B47" t="s">
        <v>234</v>
      </c>
      <c r="C47" t="s">
        <v>79</v>
      </c>
      <c r="D47" s="65" t="str">
        <f>IF('Índice IFRS 16 | Index IFRS 16'!$K$6="Português",$C47,$B47)</f>
        <v xml:space="preserve">  Insurance premiums payable</v>
      </c>
      <c r="E47" s="38">
        <v>24411</v>
      </c>
      <c r="F47" s="38">
        <v>19501</v>
      </c>
      <c r="G47" s="38">
        <v>7672</v>
      </c>
      <c r="H47" s="38">
        <v>123</v>
      </c>
      <c r="I47" s="38">
        <v>34999</v>
      </c>
      <c r="J47" s="38">
        <v>19263</v>
      </c>
      <c r="K47" s="38">
        <v>9669</v>
      </c>
      <c r="L47" s="38">
        <v>1400</v>
      </c>
      <c r="M47" s="38">
        <v>49938</v>
      </c>
      <c r="N47" s="38">
        <v>38122</v>
      </c>
      <c r="O47" s="38">
        <v>31950</v>
      </c>
      <c r="P47" s="38">
        <v>13254</v>
      </c>
      <c r="Q47" s="38">
        <v>52427</v>
      </c>
      <c r="R47" s="38">
        <v>63079</v>
      </c>
      <c r="S47" s="38">
        <v>19850</v>
      </c>
      <c r="T47" s="38">
        <v>5252</v>
      </c>
      <c r="U47" s="38">
        <v>92793</v>
      </c>
      <c r="V47" s="38">
        <v>44505</v>
      </c>
      <c r="W47" s="38">
        <v>33101</v>
      </c>
      <c r="X47" s="38">
        <v>12399</v>
      </c>
      <c r="Y47" s="38">
        <v>84985</v>
      </c>
      <c r="Z47" s="38">
        <v>62798</v>
      </c>
      <c r="AA47" s="38">
        <v>21906</v>
      </c>
      <c r="AB47" s="38">
        <v>421</v>
      </c>
      <c r="AC47" s="38">
        <v>75857</v>
      </c>
      <c r="AD47" s="38">
        <v>1119</v>
      </c>
      <c r="AE47" s="38">
        <v>1079</v>
      </c>
      <c r="AF47" s="38">
        <v>4223</v>
      </c>
      <c r="AG47" s="38">
        <v>12464</v>
      </c>
      <c r="AH47" s="38">
        <v>17422</v>
      </c>
      <c r="AI47" s="38">
        <v>6947</v>
      </c>
      <c r="AJ47" s="38">
        <v>14824</v>
      </c>
    </row>
    <row r="48" spans="1:38">
      <c r="B48" t="s">
        <v>235</v>
      </c>
      <c r="C48" t="s">
        <v>80</v>
      </c>
      <c r="D48" s="65" t="str">
        <f>IF('Índice IFRS 16 | Index IFRS 16'!$K$6="Português",$C48,$B48)</f>
        <v xml:space="preserve">  Taxes payable</v>
      </c>
      <c r="E48" s="38">
        <v>44418</v>
      </c>
      <c r="F48" s="38">
        <v>29945</v>
      </c>
      <c r="G48" s="38">
        <v>29749</v>
      </c>
      <c r="H48" s="38">
        <v>33545</v>
      </c>
      <c r="I48" s="38">
        <v>56999</v>
      </c>
      <c r="J48" s="38">
        <v>30075</v>
      </c>
      <c r="K48" s="38">
        <v>29474</v>
      </c>
      <c r="L48" s="38">
        <v>32986</v>
      </c>
      <c r="M48" s="38">
        <v>49060</v>
      </c>
      <c r="N48" s="38">
        <v>44367</v>
      </c>
      <c r="O48" s="38">
        <v>30929</v>
      </c>
      <c r="P48" s="38">
        <v>31221</v>
      </c>
      <c r="Q48" s="38">
        <v>55260</v>
      </c>
      <c r="R48" s="38">
        <v>59518</v>
      </c>
      <c r="S48" s="38">
        <v>47843</v>
      </c>
      <c r="T48" s="38">
        <v>60694</v>
      </c>
      <c r="U48" s="38">
        <v>150084</v>
      </c>
      <c r="V48" s="38">
        <v>88860</v>
      </c>
      <c r="W48" s="38">
        <v>103086</v>
      </c>
      <c r="X48" s="38">
        <v>126048</v>
      </c>
      <c r="Y48" s="38">
        <v>168636</v>
      </c>
      <c r="Z48" s="38">
        <v>93183</v>
      </c>
      <c r="AA48" s="38">
        <v>87295</v>
      </c>
      <c r="AB48" s="38">
        <v>73485</v>
      </c>
      <c r="AC48" s="38">
        <v>96485</v>
      </c>
      <c r="AD48" s="38">
        <v>87041</v>
      </c>
      <c r="AE48" s="38">
        <v>84285</v>
      </c>
      <c r="AF48" s="38">
        <v>90227</v>
      </c>
      <c r="AG48" s="38">
        <v>93739</v>
      </c>
      <c r="AH48" s="38">
        <v>62118</v>
      </c>
      <c r="AI48" s="38">
        <v>60132</v>
      </c>
      <c r="AJ48" s="38">
        <v>74275</v>
      </c>
    </row>
    <row r="49" spans="2:36">
      <c r="B49" t="s">
        <v>236</v>
      </c>
      <c r="C49" t="s">
        <v>81</v>
      </c>
      <c r="D49" s="65" t="str">
        <f>IF('Índice IFRS 16 | Index IFRS 16'!$K$6="Português",$C49,$B49)</f>
        <v xml:space="preserve">  Federal tax installment payment program</v>
      </c>
      <c r="E49" s="38">
        <v>9772</v>
      </c>
      <c r="F49" s="38">
        <v>9749</v>
      </c>
      <c r="G49" s="38">
        <v>9749</v>
      </c>
      <c r="H49" s="38">
        <v>9749</v>
      </c>
      <c r="I49" s="38">
        <v>9749</v>
      </c>
      <c r="J49" s="38">
        <v>9749</v>
      </c>
      <c r="K49" s="38">
        <v>9749</v>
      </c>
      <c r="L49" s="38">
        <v>9749</v>
      </c>
      <c r="M49" s="38">
        <v>13480</v>
      </c>
      <c r="N49" s="38">
        <v>13510</v>
      </c>
      <c r="O49" s="38">
        <v>15168</v>
      </c>
      <c r="P49" s="38">
        <v>15114</v>
      </c>
      <c r="Q49" s="38">
        <v>13358</v>
      </c>
      <c r="R49" s="38">
        <v>0</v>
      </c>
      <c r="S49" s="38">
        <v>0</v>
      </c>
      <c r="T49" s="38">
        <v>0</v>
      </c>
      <c r="U49" s="38">
        <v>0</v>
      </c>
      <c r="V49" s="38">
        <v>0</v>
      </c>
      <c r="W49" s="38">
        <v>0</v>
      </c>
      <c r="X49" s="38">
        <v>0</v>
      </c>
      <c r="Y49" s="38">
        <v>24952</v>
      </c>
      <c r="Z49" s="38">
        <v>42228</v>
      </c>
      <c r="AA49" s="38">
        <v>42228</v>
      </c>
      <c r="AB49" s="38">
        <v>45683</v>
      </c>
      <c r="AC49" s="38">
        <v>45683</v>
      </c>
      <c r="AD49" s="38">
        <v>45683</v>
      </c>
      <c r="AE49" s="38">
        <v>77531</v>
      </c>
      <c r="AF49" s="38">
        <v>78627</v>
      </c>
      <c r="AG49" s="38">
        <v>31316</v>
      </c>
      <c r="AH49" s="38">
        <v>33250</v>
      </c>
      <c r="AI49" s="38">
        <v>36946</v>
      </c>
      <c r="AJ49" s="38">
        <v>31301</v>
      </c>
    </row>
    <row r="50" spans="2:36">
      <c r="B50" t="s">
        <v>215</v>
      </c>
      <c r="C50" t="s">
        <v>64</v>
      </c>
      <c r="D50" s="65" t="str">
        <f>IF('Índice IFRS 16 | Index IFRS 16'!$K$6="Português",$C50,$B50)</f>
        <v xml:space="preserve">  Derivative financial instruments</v>
      </c>
      <c r="E50" s="38">
        <v>48522</v>
      </c>
      <c r="F50" s="38">
        <v>46103</v>
      </c>
      <c r="G50" s="38">
        <v>41612</v>
      </c>
      <c r="H50" s="38">
        <v>55868</v>
      </c>
      <c r="I50" s="38">
        <v>180975</v>
      </c>
      <c r="J50" s="38">
        <v>56333</v>
      </c>
      <c r="K50" s="38">
        <v>74543</v>
      </c>
      <c r="L50" s="38">
        <v>129324</v>
      </c>
      <c r="M50" s="38">
        <v>81196</v>
      </c>
      <c r="N50" s="38">
        <v>310423</v>
      </c>
      <c r="O50" s="38">
        <v>246091</v>
      </c>
      <c r="P50" s="38">
        <v>195025</v>
      </c>
      <c r="Q50" s="38">
        <v>173769</v>
      </c>
      <c r="R50" s="38">
        <v>116296</v>
      </c>
      <c r="S50" s="38">
        <v>78133</v>
      </c>
      <c r="T50" s="38">
        <v>79786</v>
      </c>
      <c r="U50" s="38">
        <v>77509</v>
      </c>
      <c r="V50" s="38">
        <v>66004</v>
      </c>
      <c r="W50" s="38">
        <v>65899</v>
      </c>
      <c r="X50" s="38">
        <v>160074</v>
      </c>
      <c r="Y50" s="38">
        <v>69364</v>
      </c>
      <c r="Z50" s="38">
        <v>139941</v>
      </c>
      <c r="AA50" s="38">
        <v>120534</v>
      </c>
      <c r="AB50" s="38">
        <v>9723</v>
      </c>
      <c r="AC50" s="38">
        <v>68905</v>
      </c>
      <c r="AD50" s="38">
        <v>15625</v>
      </c>
      <c r="AE50" s="38">
        <v>35499</v>
      </c>
      <c r="AF50" s="38">
        <v>117416</v>
      </c>
      <c r="AG50" s="38">
        <v>65376</v>
      </c>
      <c r="AH50" s="38">
        <v>32745</v>
      </c>
      <c r="AI50" s="38">
        <v>0</v>
      </c>
      <c r="AJ50" s="38">
        <v>0</v>
      </c>
    </row>
    <row r="51" spans="2:36">
      <c r="B51" t="s">
        <v>237</v>
      </c>
      <c r="C51" t="s">
        <v>150</v>
      </c>
      <c r="D51" s="65" t="str">
        <f>IF('Índice IFRS 16 | Index IFRS 16'!$K$6="Português",$C51,$B51)</f>
        <v xml:space="preserve">  Reimbursement to clients</v>
      </c>
      <c r="E51" s="38">
        <v>0</v>
      </c>
      <c r="F51" s="38">
        <v>0</v>
      </c>
      <c r="G51" s="38">
        <v>0</v>
      </c>
      <c r="H51" s="38">
        <v>0</v>
      </c>
      <c r="I51" s="38">
        <v>0</v>
      </c>
      <c r="J51" s="38">
        <v>0</v>
      </c>
      <c r="K51" s="38">
        <v>0</v>
      </c>
      <c r="L51" s="38">
        <v>0</v>
      </c>
      <c r="M51" s="38">
        <v>0</v>
      </c>
      <c r="N51" s="38">
        <v>0</v>
      </c>
      <c r="O51" s="38">
        <v>0</v>
      </c>
      <c r="P51" s="38">
        <v>0</v>
      </c>
      <c r="Q51" s="38">
        <v>221342</v>
      </c>
      <c r="R51" s="38">
        <v>237833</v>
      </c>
      <c r="S51" s="38">
        <v>213828</v>
      </c>
      <c r="T51" s="38">
        <v>145461</v>
      </c>
      <c r="U51" s="38">
        <v>173686</v>
      </c>
      <c r="V51" s="38">
        <v>99730</v>
      </c>
      <c r="W51" s="38">
        <v>48683</v>
      </c>
      <c r="X51" s="38">
        <v>36928</v>
      </c>
      <c r="Y51" s="38">
        <v>13822</v>
      </c>
      <c r="Z51" s="38">
        <v>8250</v>
      </c>
      <c r="AA51" s="38">
        <v>26494</v>
      </c>
      <c r="AB51" s="38">
        <v>24351</v>
      </c>
      <c r="AC51" s="38">
        <v>14159</v>
      </c>
      <c r="AD51" s="38">
        <v>7993</v>
      </c>
      <c r="AE51" s="38">
        <v>25643</v>
      </c>
      <c r="AF51" s="38">
        <v>7346</v>
      </c>
      <c r="AG51" s="38">
        <v>5995</v>
      </c>
      <c r="AH51" s="38">
        <v>1988</v>
      </c>
      <c r="AI51" s="38">
        <v>0</v>
      </c>
      <c r="AJ51" s="38">
        <v>0</v>
      </c>
    </row>
    <row r="52" spans="2:36">
      <c r="B52" t="s">
        <v>238</v>
      </c>
      <c r="C52" t="s">
        <v>117</v>
      </c>
      <c r="D52" s="65" t="str">
        <f>IF('Índice IFRS 16 | Index IFRS 16'!$K$6="Português",$C52,$B52)</f>
        <v xml:space="preserve">  Provisions</v>
      </c>
      <c r="E52" s="38">
        <v>0</v>
      </c>
      <c r="F52" s="38">
        <v>0</v>
      </c>
      <c r="G52" s="38">
        <v>0</v>
      </c>
      <c r="H52" s="38">
        <v>24494</v>
      </c>
      <c r="I52" s="38">
        <v>36083</v>
      </c>
      <c r="J52" s="38">
        <v>37179</v>
      </c>
      <c r="K52" s="38">
        <v>37463</v>
      </c>
      <c r="L52" s="38">
        <v>56422</v>
      </c>
      <c r="M52" s="38">
        <v>323441</v>
      </c>
      <c r="N52" s="38">
        <v>717920</v>
      </c>
      <c r="O52" s="38">
        <v>1026912</v>
      </c>
      <c r="P52" s="38">
        <v>1060075</v>
      </c>
      <c r="Q52" s="38">
        <v>853810</v>
      </c>
      <c r="R52" s="38">
        <v>859746</v>
      </c>
      <c r="S52" s="38">
        <v>926672</v>
      </c>
      <c r="T52" s="38">
        <v>849972</v>
      </c>
      <c r="U52" s="38">
        <v>977103</v>
      </c>
      <c r="V52" s="38">
        <v>970107</v>
      </c>
      <c r="W52" s="38">
        <v>991338</v>
      </c>
      <c r="X52" s="38">
        <v>991525</v>
      </c>
      <c r="Y52" s="38">
        <v>834288</v>
      </c>
      <c r="Z52" s="38">
        <v>1079069</v>
      </c>
      <c r="AA52" s="38">
        <v>1006696</v>
      </c>
      <c r="AB52" s="38">
        <v>713629</v>
      </c>
      <c r="AC52" s="38">
        <v>736430</v>
      </c>
      <c r="AD52" s="38">
        <v>399147</v>
      </c>
      <c r="AE52" s="38">
        <v>624708</v>
      </c>
      <c r="AF52" s="38">
        <v>662549</v>
      </c>
      <c r="AG52" s="38">
        <v>670722</v>
      </c>
      <c r="AH52" s="38">
        <v>452504</v>
      </c>
      <c r="AI52" s="38">
        <v>500379</v>
      </c>
      <c r="AJ52" s="38">
        <v>405160</v>
      </c>
    </row>
    <row r="53" spans="2:36">
      <c r="B53" t="s">
        <v>239</v>
      </c>
      <c r="C53" t="s">
        <v>83</v>
      </c>
      <c r="D53" s="66" t="str">
        <f>IF('Índice IFRS 16 | Index IFRS 16'!$K$6="Português",$C53,$B53)</f>
        <v xml:space="preserve">  Other current liabilities</v>
      </c>
      <c r="E53" s="38">
        <v>151696</v>
      </c>
      <c r="F53" s="38">
        <v>160141</v>
      </c>
      <c r="G53" s="38">
        <v>169093</v>
      </c>
      <c r="H53" s="38">
        <v>186053</v>
      </c>
      <c r="I53" s="38">
        <v>193492</v>
      </c>
      <c r="J53" s="38">
        <v>213304</v>
      </c>
      <c r="K53" s="38">
        <v>239948</v>
      </c>
      <c r="L53" s="38">
        <v>184167</v>
      </c>
      <c r="M53" s="38">
        <v>200043</v>
      </c>
      <c r="N53" s="38">
        <v>161987</v>
      </c>
      <c r="O53" s="38">
        <v>238682</v>
      </c>
      <c r="P53" s="38">
        <v>276672</v>
      </c>
      <c r="Q53" s="38">
        <v>426272</v>
      </c>
      <c r="R53" s="38">
        <v>810843</v>
      </c>
      <c r="S53" s="38">
        <v>843872</v>
      </c>
      <c r="T53" s="38">
        <v>628152</v>
      </c>
      <c r="U53" s="38">
        <v>660331</v>
      </c>
      <c r="V53" s="38">
        <v>752213</v>
      </c>
      <c r="W53" s="38">
        <v>771144</v>
      </c>
      <c r="X53" s="38">
        <v>1011196</v>
      </c>
      <c r="Y53" s="38">
        <v>900745.75</v>
      </c>
      <c r="Z53" s="38">
        <v>1139129</v>
      </c>
      <c r="AA53" s="38">
        <v>1306127</v>
      </c>
      <c r="AB53" s="38">
        <f>+AB38-SUM(AB39:AB52)</f>
        <v>-10617359</v>
      </c>
      <c r="AC53" s="38">
        <v>1015454</v>
      </c>
      <c r="AD53" s="38">
        <v>886536</v>
      </c>
      <c r="AE53" s="38">
        <v>988258</v>
      </c>
      <c r="AF53" s="38">
        <v>1011958</v>
      </c>
      <c r="AG53" s="38">
        <v>847676</v>
      </c>
      <c r="AH53" s="38">
        <v>300013</v>
      </c>
      <c r="AI53" s="38">
        <v>185782</v>
      </c>
      <c r="AJ53" s="38">
        <v>122033</v>
      </c>
    </row>
    <row r="54" spans="2:36">
      <c r="B54" t="s">
        <v>240</v>
      </c>
      <c r="C54" t="s">
        <v>84</v>
      </c>
      <c r="D54" s="22" t="str">
        <f>IF('Índice IFRS 16 | Index IFRS 16'!$K$6="Português",$C54,$B54)</f>
        <v>Non-current liabilities</v>
      </c>
      <c r="E54" s="72">
        <v>10168450</v>
      </c>
      <c r="F54" s="72">
        <v>10240056</v>
      </c>
      <c r="G54" s="72">
        <v>11633640</v>
      </c>
      <c r="H54" s="72">
        <v>12196086</v>
      </c>
      <c r="I54" s="72">
        <v>11968518</v>
      </c>
      <c r="J54" s="72">
        <v>12700607</v>
      </c>
      <c r="K54" s="72">
        <v>12796692</v>
      </c>
      <c r="L54" s="72">
        <v>13985446</v>
      </c>
      <c r="M54" s="72">
        <v>15854644</v>
      </c>
      <c r="N54" s="72">
        <v>18709750</v>
      </c>
      <c r="O54" s="72">
        <v>18044857</v>
      </c>
      <c r="P54" s="72">
        <v>16951046</v>
      </c>
      <c r="Q54" s="72">
        <v>19730576</v>
      </c>
      <c r="R54" s="72">
        <v>21849809</v>
      </c>
      <c r="S54" s="72">
        <v>22766295</v>
      </c>
      <c r="T54" s="72">
        <v>24287879</v>
      </c>
      <c r="U54" s="72">
        <v>25156223</v>
      </c>
      <c r="V54" s="72">
        <v>21628325</v>
      </c>
      <c r="W54" s="72">
        <v>23077021</v>
      </c>
      <c r="X54" s="72">
        <v>23591806</v>
      </c>
      <c r="Y54" s="72">
        <v>22672688</v>
      </c>
      <c r="Z54" s="72">
        <v>21244543</v>
      </c>
      <c r="AA54" s="72">
        <v>19980999</v>
      </c>
      <c r="AB54" s="72">
        <v>26827162</v>
      </c>
      <c r="AC54" s="72">
        <v>27111870</v>
      </c>
      <c r="AD54" s="72">
        <v>28852455</v>
      </c>
      <c r="AE54" s="72">
        <v>31594155</v>
      </c>
      <c r="AF54" s="72">
        <v>30918258</v>
      </c>
      <c r="AG54" s="72">
        <v>35367916</v>
      </c>
      <c r="AH54" s="72">
        <v>36978275</v>
      </c>
      <c r="AI54" s="72">
        <v>31573810</v>
      </c>
      <c r="AJ54" s="72">
        <v>28204640</v>
      </c>
    </row>
    <row r="55" spans="2:36">
      <c r="B55" t="s">
        <v>241</v>
      </c>
      <c r="C55" t="s">
        <v>75</v>
      </c>
      <c r="D55" s="65" t="str">
        <f>IF('Índice IFRS 16 | Index IFRS 16'!$K$6="Português",$C55,$B55)</f>
        <v>Loans and financing</v>
      </c>
      <c r="E55" s="67">
        <v>2159241</v>
      </c>
      <c r="F55" s="67">
        <v>2077734</v>
      </c>
      <c r="G55" s="67">
        <v>2436844</v>
      </c>
      <c r="H55" s="67">
        <v>2477286</v>
      </c>
      <c r="I55" s="67">
        <v>2597313</v>
      </c>
      <c r="J55" s="67">
        <v>2926700</v>
      </c>
      <c r="K55" s="67">
        <v>2868178</v>
      </c>
      <c r="L55" s="67">
        <v>3121663</v>
      </c>
      <c r="M55" s="67">
        <v>3036929</v>
      </c>
      <c r="N55" s="67">
        <v>2926586</v>
      </c>
      <c r="O55" s="67">
        <v>3860831</v>
      </c>
      <c r="P55" s="67">
        <v>4122062</v>
      </c>
      <c r="Q55" s="67">
        <v>6502182</v>
      </c>
      <c r="R55" s="67">
        <v>7254058</v>
      </c>
      <c r="S55" s="67">
        <v>9646952</v>
      </c>
      <c r="T55" s="67">
        <v>9646250</v>
      </c>
      <c r="U55" s="67">
        <v>7161464</v>
      </c>
      <c r="V55" s="67">
        <v>5893102</v>
      </c>
      <c r="W55" s="67">
        <v>6519205</v>
      </c>
      <c r="X55" s="67">
        <v>6460614</v>
      </c>
      <c r="Y55" s="67">
        <v>6119759</v>
      </c>
      <c r="Z55" s="67">
        <v>5720103</v>
      </c>
      <c r="AA55" s="67">
        <v>5399608</v>
      </c>
      <c r="AB55" s="67">
        <v>9153444</v>
      </c>
      <c r="AC55" s="67">
        <v>8598861</v>
      </c>
      <c r="AD55" s="67">
        <v>9884104</v>
      </c>
      <c r="AE55" s="67">
        <v>11098565</v>
      </c>
      <c r="AF55" s="67">
        <v>10965989</v>
      </c>
      <c r="AG55" s="67">
        <v>12774218</v>
      </c>
      <c r="AH55" s="67">
        <v>15137542</v>
      </c>
      <c r="AI55" s="67">
        <v>11827106</v>
      </c>
      <c r="AJ55" s="67">
        <v>9034111</v>
      </c>
    </row>
    <row r="56" spans="2:36">
      <c r="B56" t="s">
        <v>590</v>
      </c>
      <c r="C56" t="s">
        <v>589</v>
      </c>
      <c r="D56" s="65" t="str">
        <f>IF('Índice IFRS 16 | Index IFRS 16'!$K$6="Português",$C56,$B56)</f>
        <v>Convertible instruments</v>
      </c>
      <c r="E56" s="67">
        <v>0</v>
      </c>
      <c r="F56" s="67">
        <v>0</v>
      </c>
      <c r="G56" s="67">
        <v>0</v>
      </c>
      <c r="H56" s="67">
        <v>0</v>
      </c>
      <c r="I56" s="67">
        <v>0</v>
      </c>
      <c r="J56" s="67">
        <v>0</v>
      </c>
      <c r="K56" s="67">
        <v>0</v>
      </c>
      <c r="L56" s="67">
        <v>0</v>
      </c>
      <c r="M56" s="67">
        <v>0</v>
      </c>
      <c r="N56" s="67">
        <v>0</v>
      </c>
      <c r="O56" s="67">
        <v>0</v>
      </c>
      <c r="P56" s="67">
        <v>0</v>
      </c>
      <c r="Q56" s="67">
        <v>0</v>
      </c>
      <c r="R56" s="67">
        <v>0</v>
      </c>
      <c r="S56" s="67">
        <v>0</v>
      </c>
      <c r="T56" s="67">
        <v>0</v>
      </c>
      <c r="U56" s="67">
        <v>1833877</v>
      </c>
      <c r="V56" s="67">
        <v>1606563</v>
      </c>
      <c r="W56" s="67">
        <v>1434852</v>
      </c>
      <c r="X56" s="67">
        <v>1723638</v>
      </c>
      <c r="Y56" s="67">
        <v>1388930</v>
      </c>
      <c r="Z56" s="67">
        <v>1482745</v>
      </c>
      <c r="AA56" s="67">
        <v>1641536</v>
      </c>
      <c r="AB56" s="67">
        <v>1118815</v>
      </c>
      <c r="AC56" s="67">
        <v>1175803</v>
      </c>
      <c r="AD56" s="67">
        <v>1070272</v>
      </c>
      <c r="AE56" s="67">
        <v>971997</v>
      </c>
      <c r="AF56" s="67">
        <v>1171121</v>
      </c>
      <c r="AG56" s="67">
        <v>1058047</v>
      </c>
      <c r="AH56" s="67">
        <v>1190995</v>
      </c>
      <c r="AI56" s="67">
        <v>641633</v>
      </c>
      <c r="AJ56" s="67">
        <v>495941</v>
      </c>
    </row>
    <row r="57" spans="2:36">
      <c r="B57" t="s">
        <v>615</v>
      </c>
      <c r="C57" t="s">
        <v>595</v>
      </c>
      <c r="D57" s="65" t="str">
        <f>IF('Índice IFRS 16 | Index IFRS 16'!$K$6="Português",$C57,$B57)</f>
        <v>Leases</v>
      </c>
      <c r="E57" s="67">
        <v>6428893</v>
      </c>
      <c r="F57" s="67">
        <v>6564309</v>
      </c>
      <c r="G57" s="67">
        <v>7507015</v>
      </c>
      <c r="H57" s="67">
        <v>7905375</v>
      </c>
      <c r="I57" s="67">
        <v>7681837</v>
      </c>
      <c r="J57" s="67">
        <v>8069949</v>
      </c>
      <c r="K57" s="67">
        <v>8254097</v>
      </c>
      <c r="L57" s="67">
        <v>9087188</v>
      </c>
      <c r="M57" s="67">
        <v>10521388</v>
      </c>
      <c r="N57" s="67">
        <v>13446307</v>
      </c>
      <c r="O57" s="67">
        <v>11997497</v>
      </c>
      <c r="P57" s="67">
        <v>10521242</v>
      </c>
      <c r="Q57" s="67">
        <v>10248463</v>
      </c>
      <c r="R57" s="67">
        <v>11134687</v>
      </c>
      <c r="S57" s="67">
        <v>9775603</v>
      </c>
      <c r="T57" s="67">
        <v>10623669</v>
      </c>
      <c r="U57" s="67">
        <v>11392910</v>
      </c>
      <c r="V57" s="67">
        <v>9697507</v>
      </c>
      <c r="W57" s="67">
        <v>10485994</v>
      </c>
      <c r="X57" s="67">
        <v>10605914</v>
      </c>
      <c r="Y57" s="67">
        <v>10556885</v>
      </c>
      <c r="Z57" s="67">
        <v>9921373</v>
      </c>
      <c r="AA57" s="67">
        <v>8833430</v>
      </c>
      <c r="AB57" s="67">
        <v>8974631</v>
      </c>
      <c r="AC57" s="67">
        <v>9106771</v>
      </c>
      <c r="AD57" s="67">
        <v>9073291</v>
      </c>
      <c r="AE57" s="67">
        <v>10666880</v>
      </c>
      <c r="AF57" s="67">
        <v>10455707</v>
      </c>
      <c r="AG57" s="67">
        <v>12410501</v>
      </c>
      <c r="AH57" s="38">
        <v>13643967</v>
      </c>
      <c r="AI57" s="38">
        <v>12798433</v>
      </c>
      <c r="AJ57" s="38">
        <v>12292977</v>
      </c>
    </row>
    <row r="58" spans="2:36">
      <c r="B58" t="s">
        <v>599</v>
      </c>
      <c r="C58" t="s">
        <v>596</v>
      </c>
      <c r="D58" s="65" t="str">
        <f>IF('Índice IFRS 16 | Index IFRS 16'!$K$6="Português",$C58,$B58)</f>
        <v>Lease notes</v>
      </c>
      <c r="E58" s="67">
        <v>0</v>
      </c>
      <c r="F58" s="67">
        <v>0</v>
      </c>
      <c r="G58" s="67">
        <v>0</v>
      </c>
      <c r="H58" s="67">
        <v>0</v>
      </c>
      <c r="I58" s="67">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930655</v>
      </c>
      <c r="AC58" s="67">
        <v>908897</v>
      </c>
      <c r="AD58" s="67">
        <v>947378</v>
      </c>
      <c r="AE58" s="67">
        <v>1064596</v>
      </c>
      <c r="AF58" s="67">
        <v>1054783</v>
      </c>
      <c r="AG58" s="67">
        <v>1212278</v>
      </c>
      <c r="AH58" s="67">
        <v>1046911</v>
      </c>
      <c r="AI58" s="67">
        <v>669155</v>
      </c>
      <c r="AJ58" s="67">
        <v>667996</v>
      </c>
    </row>
    <row r="59" spans="2:36">
      <c r="B59" t="s">
        <v>600</v>
      </c>
      <c r="C59" t="s">
        <v>597</v>
      </c>
      <c r="D59" s="65" t="str">
        <f>IF('Índice IFRS 16 | Index IFRS 16'!$K$6="Português",$C59,$B59)</f>
        <v>Lease equity</v>
      </c>
      <c r="E59" s="67">
        <v>0</v>
      </c>
      <c r="F59" s="67">
        <v>0</v>
      </c>
      <c r="G59" s="67">
        <v>0</v>
      </c>
      <c r="H59" s="67">
        <v>0</v>
      </c>
      <c r="I59" s="67">
        <v>0</v>
      </c>
      <c r="J59" s="67">
        <v>0</v>
      </c>
      <c r="K59" s="67">
        <v>0</v>
      </c>
      <c r="L59" s="67">
        <v>0</v>
      </c>
      <c r="M59" s="67">
        <v>0</v>
      </c>
      <c r="N59" s="67">
        <v>0</v>
      </c>
      <c r="O59" s="67">
        <v>0</v>
      </c>
      <c r="P59" s="67">
        <v>0</v>
      </c>
      <c r="Q59" s="67">
        <v>0</v>
      </c>
      <c r="R59" s="67">
        <v>0</v>
      </c>
      <c r="S59" s="67">
        <v>0</v>
      </c>
      <c r="T59" s="67">
        <v>0</v>
      </c>
      <c r="U59" s="67">
        <v>0</v>
      </c>
      <c r="V59" s="67">
        <v>0</v>
      </c>
      <c r="W59" s="67">
        <v>0</v>
      </c>
      <c r="X59" s="67">
        <v>0</v>
      </c>
      <c r="Y59" s="67">
        <v>0</v>
      </c>
      <c r="Z59" s="67">
        <v>0</v>
      </c>
      <c r="AA59" s="67">
        <v>0</v>
      </c>
      <c r="AB59" s="67">
        <v>1444879</v>
      </c>
      <c r="AC59" s="67">
        <v>1443351</v>
      </c>
      <c r="AD59" s="67">
        <v>1634241</v>
      </c>
      <c r="AE59" s="67">
        <v>1659882</v>
      </c>
      <c r="AF59" s="67">
        <v>1467030</v>
      </c>
      <c r="AG59" s="67">
        <v>1441847</v>
      </c>
      <c r="AH59" s="67">
        <v>0</v>
      </c>
      <c r="AI59" s="67">
        <v>0</v>
      </c>
      <c r="AJ59" s="67">
        <v>0</v>
      </c>
    </row>
    <row r="60" spans="2:36">
      <c r="B60" t="s">
        <v>635</v>
      </c>
      <c r="C60" t="s">
        <v>638</v>
      </c>
      <c r="D60" s="65" t="str">
        <f>IF('Índice IFRS 16 | Index IFRS 16'!$K$6="Português",$C60,$B60)</f>
        <v>Airport Fees</v>
      </c>
      <c r="E60" s="67">
        <v>0</v>
      </c>
      <c r="F60" s="67">
        <v>0</v>
      </c>
      <c r="G60" s="67">
        <v>0</v>
      </c>
      <c r="H60" s="67">
        <v>0</v>
      </c>
      <c r="I60" s="67">
        <v>0</v>
      </c>
      <c r="J60" s="67">
        <v>0</v>
      </c>
      <c r="K60" s="67">
        <v>0</v>
      </c>
      <c r="L60" s="67">
        <v>0</v>
      </c>
      <c r="M60" s="67">
        <v>0</v>
      </c>
      <c r="N60" s="67">
        <v>0</v>
      </c>
      <c r="O60" s="67">
        <v>0</v>
      </c>
      <c r="P60" s="67">
        <v>0</v>
      </c>
      <c r="Q60" s="67">
        <v>0</v>
      </c>
      <c r="R60" s="67">
        <v>0</v>
      </c>
      <c r="S60" s="67">
        <v>0</v>
      </c>
      <c r="T60" s="67">
        <v>0</v>
      </c>
      <c r="U60" s="67">
        <v>0</v>
      </c>
      <c r="V60" s="67">
        <v>0</v>
      </c>
      <c r="W60" s="67">
        <v>0</v>
      </c>
      <c r="X60" s="67">
        <v>0</v>
      </c>
      <c r="Y60" s="67">
        <v>0</v>
      </c>
      <c r="Z60" s="67">
        <v>0</v>
      </c>
      <c r="AA60" s="67">
        <v>0</v>
      </c>
      <c r="AB60" s="67">
        <v>1444879</v>
      </c>
      <c r="AC60" s="67">
        <v>1443351</v>
      </c>
      <c r="AD60" s="67">
        <v>1634241</v>
      </c>
      <c r="AE60" s="67">
        <v>1659882</v>
      </c>
      <c r="AF60" s="67">
        <v>1467030</v>
      </c>
      <c r="AG60" s="67">
        <v>1441847</v>
      </c>
      <c r="AH60" s="38">
        <v>1501132</v>
      </c>
      <c r="AI60" s="38">
        <v>1370456</v>
      </c>
      <c r="AJ60" s="38">
        <v>1534773</v>
      </c>
    </row>
    <row r="61" spans="2:36">
      <c r="B61" t="s">
        <v>151</v>
      </c>
      <c r="C61" t="s">
        <v>151</v>
      </c>
      <c r="D61" s="65" t="str">
        <f>IF('Índice IFRS 16 | Index IFRS 16'!$K$6="Português",$C61,$B61)</f>
        <v>Accounts payable</v>
      </c>
      <c r="E61" s="67">
        <v>0</v>
      </c>
      <c r="F61" s="67">
        <v>0</v>
      </c>
      <c r="G61" s="67">
        <v>0</v>
      </c>
      <c r="H61" s="67">
        <v>0</v>
      </c>
      <c r="I61" s="67">
        <v>0</v>
      </c>
      <c r="J61" s="67">
        <v>0</v>
      </c>
      <c r="K61" s="67">
        <v>0</v>
      </c>
      <c r="L61" s="67">
        <v>0</v>
      </c>
      <c r="M61" s="67">
        <v>0</v>
      </c>
      <c r="N61" s="67">
        <v>0</v>
      </c>
      <c r="O61" s="67">
        <v>0</v>
      </c>
      <c r="P61" s="67">
        <v>0</v>
      </c>
      <c r="Q61" s="67">
        <v>323059</v>
      </c>
      <c r="R61" s="67">
        <v>593524</v>
      </c>
      <c r="S61" s="67">
        <v>445093</v>
      </c>
      <c r="T61" s="67">
        <v>451364</v>
      </c>
      <c r="U61" s="67">
        <v>342200</v>
      </c>
      <c r="V61" s="67">
        <v>540831</v>
      </c>
      <c r="W61" s="67">
        <v>512219</v>
      </c>
      <c r="X61" s="67">
        <v>428939</v>
      </c>
      <c r="Y61" s="67">
        <v>516971</v>
      </c>
      <c r="Z61" s="67">
        <v>403249</v>
      </c>
      <c r="AA61" s="67">
        <v>436155</v>
      </c>
      <c r="AB61" s="67">
        <v>1426007</v>
      </c>
      <c r="AC61" s="67">
        <v>1320927</v>
      </c>
      <c r="AD61" s="67">
        <v>1296429</v>
      </c>
      <c r="AE61" s="67">
        <v>1329969</v>
      </c>
      <c r="AF61" s="67">
        <v>1199235</v>
      </c>
      <c r="AG61" s="67">
        <v>1162396</v>
      </c>
      <c r="AH61" s="38">
        <v>779711</v>
      </c>
      <c r="AI61" s="38">
        <v>756818</v>
      </c>
      <c r="AJ61" s="38">
        <v>733925</v>
      </c>
    </row>
    <row r="62" spans="2:36">
      <c r="B62" t="s">
        <v>242</v>
      </c>
      <c r="C62" t="s">
        <v>150</v>
      </c>
      <c r="D62" s="65" t="str">
        <f>IF('Índice IFRS 16 | Index IFRS 16'!$K$6="Português",$C62,$B62)</f>
        <v>Reimbursement to clients</v>
      </c>
      <c r="E62" s="67">
        <v>0</v>
      </c>
      <c r="F62" s="67">
        <v>0</v>
      </c>
      <c r="G62" s="67">
        <v>0</v>
      </c>
      <c r="H62" s="67">
        <v>0</v>
      </c>
      <c r="I62" s="67">
        <v>0</v>
      </c>
      <c r="J62" s="67">
        <v>0</v>
      </c>
      <c r="K62" s="67">
        <v>0</v>
      </c>
      <c r="L62" s="67">
        <v>0</v>
      </c>
      <c r="M62" s="67">
        <v>0</v>
      </c>
      <c r="N62" s="67">
        <v>0</v>
      </c>
      <c r="O62" s="67">
        <v>0</v>
      </c>
      <c r="P62" s="67">
        <v>0</v>
      </c>
      <c r="Q62" s="67">
        <v>0</v>
      </c>
      <c r="R62" s="67">
        <v>0</v>
      </c>
      <c r="S62" s="67">
        <v>0</v>
      </c>
      <c r="T62" s="67">
        <v>84981</v>
      </c>
      <c r="U62" s="67">
        <v>0</v>
      </c>
      <c r="V62" s="67">
        <v>0</v>
      </c>
      <c r="W62" s="67">
        <v>0</v>
      </c>
      <c r="X62" s="67">
        <v>0</v>
      </c>
      <c r="Y62" s="67">
        <v>0</v>
      </c>
      <c r="Z62" s="67">
        <v>0</v>
      </c>
      <c r="AA62" s="67">
        <v>0</v>
      </c>
      <c r="AB62" s="67">
        <v>0</v>
      </c>
      <c r="AC62" s="67">
        <v>0</v>
      </c>
      <c r="AD62" s="67">
        <v>0</v>
      </c>
      <c r="AE62" s="67">
        <v>0</v>
      </c>
      <c r="AF62" s="67">
        <v>0</v>
      </c>
      <c r="AG62" s="67">
        <v>0</v>
      </c>
      <c r="AH62" s="67">
        <v>0</v>
      </c>
      <c r="AI62" s="67">
        <v>0</v>
      </c>
      <c r="AJ62" s="67">
        <v>0</v>
      </c>
    </row>
    <row r="63" spans="2:36">
      <c r="B63" t="s">
        <v>243</v>
      </c>
      <c r="C63" t="s">
        <v>64</v>
      </c>
      <c r="D63" s="65" t="str">
        <f>IF('Índice IFRS 16 | Index IFRS 16'!$K$6="Português",$C63,$B63)</f>
        <v>Derivative financial instruments</v>
      </c>
      <c r="E63" s="67">
        <v>378415</v>
      </c>
      <c r="F63" s="67">
        <v>384436</v>
      </c>
      <c r="G63" s="67">
        <v>310331</v>
      </c>
      <c r="H63" s="67">
        <v>381940</v>
      </c>
      <c r="I63" s="67">
        <v>260019</v>
      </c>
      <c r="J63" s="67">
        <v>269923</v>
      </c>
      <c r="K63" s="67">
        <v>231320</v>
      </c>
      <c r="L63" s="67">
        <v>302562</v>
      </c>
      <c r="M63" s="67">
        <v>228994</v>
      </c>
      <c r="N63" s="67">
        <v>325433</v>
      </c>
      <c r="O63" s="67">
        <v>267598</v>
      </c>
      <c r="P63" s="67">
        <v>229473</v>
      </c>
      <c r="Q63" s="67">
        <v>247265</v>
      </c>
      <c r="R63" s="67">
        <v>180794</v>
      </c>
      <c r="S63" s="67">
        <v>177716</v>
      </c>
      <c r="T63" s="67">
        <v>178644</v>
      </c>
      <c r="U63" s="67">
        <v>209542</v>
      </c>
      <c r="V63" s="67">
        <v>186911</v>
      </c>
      <c r="W63" s="67">
        <v>129915</v>
      </c>
      <c r="X63" s="67">
        <v>105481</v>
      </c>
      <c r="Y63" s="67">
        <v>175210</v>
      </c>
      <c r="Z63" s="67">
        <v>0</v>
      </c>
      <c r="AA63" s="67">
        <v>127</v>
      </c>
      <c r="AB63" s="67">
        <v>325</v>
      </c>
      <c r="AC63" s="67">
        <v>840</v>
      </c>
      <c r="AD63" s="67">
        <v>76</v>
      </c>
      <c r="AE63" s="67">
        <v>20</v>
      </c>
      <c r="AF63" s="67">
        <v>0</v>
      </c>
      <c r="AG63" s="67">
        <v>0</v>
      </c>
      <c r="AH63" s="67">
        <v>0</v>
      </c>
      <c r="AI63" s="67">
        <v>0</v>
      </c>
      <c r="AJ63" s="67">
        <v>0</v>
      </c>
    </row>
    <row r="64" spans="2:36">
      <c r="B64" t="s">
        <v>244</v>
      </c>
      <c r="C64" t="s">
        <v>85</v>
      </c>
      <c r="D64" s="65" t="str">
        <f>IF('Índice IFRS 16 | Index IFRS 16'!$K$6="Português",$C64,$B64)</f>
        <v>Deferred income taxes</v>
      </c>
      <c r="E64" s="67">
        <v>120603</v>
      </c>
      <c r="F64" s="67">
        <v>142141</v>
      </c>
      <c r="G64" s="67">
        <v>184597</v>
      </c>
      <c r="H64" s="67">
        <v>213248</v>
      </c>
      <c r="I64" s="67">
        <v>293211</v>
      </c>
      <c r="J64" s="67">
        <v>254241</v>
      </c>
      <c r="K64" s="67">
        <v>254291</v>
      </c>
      <c r="L64" s="67">
        <v>262525</v>
      </c>
      <c r="M64" s="67">
        <v>242516</v>
      </c>
      <c r="N64" s="67">
        <v>0</v>
      </c>
      <c r="O64" s="67">
        <v>0</v>
      </c>
      <c r="P64" s="67">
        <v>0</v>
      </c>
      <c r="Q64" s="67">
        <v>0</v>
      </c>
      <c r="R64" s="67">
        <v>0</v>
      </c>
      <c r="S64" s="67">
        <v>0</v>
      </c>
      <c r="T64" s="129">
        <v>0</v>
      </c>
      <c r="U64" s="129">
        <v>0</v>
      </c>
      <c r="V64" s="129">
        <v>0</v>
      </c>
      <c r="W64" s="129">
        <v>0</v>
      </c>
      <c r="X64" s="129">
        <v>0</v>
      </c>
      <c r="Y64" s="129">
        <v>0</v>
      </c>
      <c r="Z64" s="129">
        <v>0</v>
      </c>
      <c r="AA64" s="67">
        <v>0</v>
      </c>
      <c r="AB64" s="67">
        <v>0</v>
      </c>
      <c r="AC64" s="67">
        <v>0</v>
      </c>
      <c r="AD64" s="67">
        <v>0</v>
      </c>
      <c r="AE64" s="67">
        <v>0</v>
      </c>
      <c r="AF64" s="67">
        <v>0</v>
      </c>
      <c r="AG64" s="67">
        <v>0</v>
      </c>
      <c r="AH64" s="67">
        <v>0</v>
      </c>
      <c r="AI64" s="67">
        <v>0</v>
      </c>
      <c r="AJ64" s="67">
        <v>0</v>
      </c>
    </row>
    <row r="65" spans="2:36">
      <c r="B65" t="s">
        <v>245</v>
      </c>
      <c r="C65" t="s">
        <v>81</v>
      </c>
      <c r="D65" s="65" t="str">
        <f>IF('Índice IFRS 16 | Index IFRS 16'!$K$6="Português",$C65,$B65)</f>
        <v>Federal tax installment payment program</v>
      </c>
      <c r="E65" s="67">
        <v>120603</v>
      </c>
      <c r="F65" s="67">
        <v>142141</v>
      </c>
      <c r="G65" s="67">
        <v>184597</v>
      </c>
      <c r="H65" s="67">
        <v>213248</v>
      </c>
      <c r="I65" s="67">
        <v>293211</v>
      </c>
      <c r="J65" s="67">
        <v>254241</v>
      </c>
      <c r="K65" s="67">
        <v>254291</v>
      </c>
      <c r="L65" s="67">
        <v>262525</v>
      </c>
      <c r="M65" s="67">
        <v>242516</v>
      </c>
      <c r="N65" s="67">
        <v>0</v>
      </c>
      <c r="O65" s="67">
        <v>0</v>
      </c>
      <c r="P65" s="67">
        <v>0</v>
      </c>
      <c r="Q65" s="67">
        <v>0</v>
      </c>
      <c r="R65" s="67">
        <v>0</v>
      </c>
      <c r="S65" s="67">
        <v>0</v>
      </c>
      <c r="T65" s="67">
        <v>1450</v>
      </c>
      <c r="U65" s="67">
        <v>101046</v>
      </c>
      <c r="V65" s="67">
        <v>91652</v>
      </c>
      <c r="W65" s="67">
        <v>84071</v>
      </c>
      <c r="X65" s="67">
        <v>77833</v>
      </c>
      <c r="Y65" s="67">
        <v>71595</v>
      </c>
      <c r="Z65" s="67">
        <v>148277</v>
      </c>
      <c r="AA65" s="67">
        <v>136856</v>
      </c>
      <c r="AB65" s="67">
        <v>123708</v>
      </c>
      <c r="AC65" s="67">
        <v>151813</v>
      </c>
      <c r="AD65" s="67">
        <v>133613</v>
      </c>
      <c r="AE65" s="67">
        <v>89446</v>
      </c>
      <c r="AF65" s="67">
        <v>78026</v>
      </c>
      <c r="AG65" s="67">
        <v>198898</v>
      </c>
      <c r="AH65" s="38">
        <v>196710</v>
      </c>
      <c r="AI65" s="38">
        <v>187132</v>
      </c>
      <c r="AJ65" s="38">
        <v>200257</v>
      </c>
    </row>
    <row r="66" spans="2:36">
      <c r="B66" t="s">
        <v>246</v>
      </c>
      <c r="C66" t="s">
        <v>117</v>
      </c>
      <c r="D66" s="65" t="str">
        <f>IF('Índice IFRS 16 | Index IFRS 16'!$K$6="Português",$C66,$B66)</f>
        <v>Provision</v>
      </c>
      <c r="E66" s="67">
        <v>553155</v>
      </c>
      <c r="F66" s="67">
        <v>587492</v>
      </c>
      <c r="G66" s="67">
        <v>691672</v>
      </c>
      <c r="H66" s="67">
        <v>726528</v>
      </c>
      <c r="I66" s="67">
        <v>713941</v>
      </c>
      <c r="J66" s="67">
        <v>761104</v>
      </c>
      <c r="K66" s="67">
        <v>793321</v>
      </c>
      <c r="L66" s="67">
        <v>880872</v>
      </c>
      <c r="M66" s="67">
        <v>1489911</v>
      </c>
      <c r="N66" s="67">
        <v>1656384</v>
      </c>
      <c r="O66" s="67">
        <v>1575713</v>
      </c>
      <c r="P66" s="67">
        <v>1765698</v>
      </c>
      <c r="Q66" s="67">
        <v>1988665</v>
      </c>
      <c r="R66" s="67">
        <v>2260444</v>
      </c>
      <c r="S66" s="67">
        <v>1862221</v>
      </c>
      <c r="T66" s="67">
        <v>2175877</v>
      </c>
      <c r="U66" s="67">
        <v>2522486</v>
      </c>
      <c r="V66" s="67">
        <v>2112467</v>
      </c>
      <c r="W66" s="67">
        <v>2378288</v>
      </c>
      <c r="X66" s="67">
        <v>2712224</v>
      </c>
      <c r="Y66" s="67">
        <v>2408706</v>
      </c>
      <c r="Z66" s="67">
        <v>2140378</v>
      </c>
      <c r="AA66" s="67">
        <v>2071153</v>
      </c>
      <c r="AB66" s="67">
        <v>2139925</v>
      </c>
      <c r="AC66" s="67">
        <v>2404423</v>
      </c>
      <c r="AD66" s="67">
        <v>2846750</v>
      </c>
      <c r="AE66" s="67">
        <v>2972949</v>
      </c>
      <c r="AF66" s="67">
        <v>2967835</v>
      </c>
      <c r="AG66" s="67">
        <v>3508314</v>
      </c>
      <c r="AH66" s="67">
        <v>2660530</v>
      </c>
      <c r="AI66" s="67">
        <v>2509346</v>
      </c>
      <c r="AJ66" s="67">
        <v>2468168</v>
      </c>
    </row>
    <row r="67" spans="2:36">
      <c r="B67" t="s">
        <v>247</v>
      </c>
      <c r="C67" t="s">
        <v>88</v>
      </c>
      <c r="D67" s="66" t="str">
        <f>IF('Índice IFRS 16 | Index IFRS 16'!$K$6="Português",$C67,$B67)</f>
        <v>Other non-current liabilities</v>
      </c>
      <c r="E67" s="67">
        <v>407540</v>
      </c>
      <c r="F67" s="67">
        <v>341803</v>
      </c>
      <c r="G67" s="67">
        <v>318584</v>
      </c>
      <c r="H67" s="67">
        <v>278461</v>
      </c>
      <c r="I67" s="67">
        <v>128986</v>
      </c>
      <c r="J67" s="67">
        <v>164449</v>
      </c>
      <c r="K67" s="67">
        <v>141194</v>
      </c>
      <c r="L67" s="67">
        <v>68111</v>
      </c>
      <c r="M67" s="67">
        <v>92390</v>
      </c>
      <c r="N67" s="67">
        <v>355040</v>
      </c>
      <c r="O67" s="67">
        <v>343218</v>
      </c>
      <c r="P67" s="67">
        <v>312571</v>
      </c>
      <c r="Q67" s="67">
        <v>420942</v>
      </c>
      <c r="R67" s="67">
        <v>426302</v>
      </c>
      <c r="S67" s="67">
        <v>858710</v>
      </c>
      <c r="T67" s="67">
        <v>1125644</v>
      </c>
      <c r="U67" s="67">
        <v>1592698</v>
      </c>
      <c r="V67" s="67">
        <v>1499292</v>
      </c>
      <c r="W67" s="67">
        <v>1532477</v>
      </c>
      <c r="X67" s="67">
        <v>1477163</v>
      </c>
      <c r="Y67" s="67">
        <v>1434632</v>
      </c>
      <c r="Z67" s="67">
        <v>1428418</v>
      </c>
      <c r="AA67" s="67">
        <v>1462134</v>
      </c>
      <c r="AB67" s="67">
        <v>1514773</v>
      </c>
      <c r="AC67" s="67">
        <v>2000184</v>
      </c>
      <c r="AD67" s="67">
        <v>1966301</v>
      </c>
      <c r="AE67" s="67">
        <v>1739851</v>
      </c>
      <c r="AF67" s="67">
        <v>1558532</v>
      </c>
      <c r="AG67" s="67">
        <v>1601417</v>
      </c>
      <c r="AH67" s="67">
        <v>820777</v>
      </c>
      <c r="AI67" s="67">
        <v>813731</v>
      </c>
      <c r="AJ67" s="67">
        <v>776492</v>
      </c>
    </row>
    <row r="68" spans="2:36">
      <c r="B68" t="s">
        <v>248</v>
      </c>
      <c r="C68" t="s">
        <v>89</v>
      </c>
      <c r="D68" s="22" t="str">
        <f>IF('Índice IFRS 16 | Index IFRS 16'!$K$6="Português",$C68,$B68)</f>
        <v>Equity</v>
      </c>
      <c r="E68" s="93">
        <v>-432703</v>
      </c>
      <c r="F68" s="93">
        <v>-247881</v>
      </c>
      <c r="G68" s="93">
        <v>-1484779</v>
      </c>
      <c r="H68" s="93">
        <v>-1618403</v>
      </c>
      <c r="I68" s="93">
        <v>-1150038</v>
      </c>
      <c r="J68" s="93">
        <v>-1048241</v>
      </c>
      <c r="K68" s="93">
        <v>-613148</v>
      </c>
      <c r="L68" s="93">
        <v>-1266216</v>
      </c>
      <c r="M68" s="93">
        <v>-3519174</v>
      </c>
      <c r="N68" s="93">
        <v>-9646723</v>
      </c>
      <c r="O68" s="93">
        <v>-12648243</v>
      </c>
      <c r="P68" s="93">
        <v>-13866371</v>
      </c>
      <c r="Q68" s="93">
        <v>-14148750</v>
      </c>
      <c r="R68" s="93">
        <v>-16908830</v>
      </c>
      <c r="S68" s="93">
        <v>-15742548</v>
      </c>
      <c r="T68" s="93">
        <v>-17945934</v>
      </c>
      <c r="U68" s="93">
        <v>-18332998</v>
      </c>
      <c r="V68" s="93">
        <v>-15638829</v>
      </c>
      <c r="W68" s="93">
        <v>-18116800</v>
      </c>
      <c r="X68" s="93">
        <v>-20130507</v>
      </c>
      <c r="Y68" s="93">
        <v>-19007498</v>
      </c>
      <c r="Z68" s="93">
        <v>-19726750</v>
      </c>
      <c r="AA68" s="93">
        <v>-19681998</v>
      </c>
      <c r="AB68" s="93">
        <v>-21286126</v>
      </c>
      <c r="AC68" s="93">
        <v>-21327844</v>
      </c>
      <c r="AD68" s="93">
        <v>-22368423</v>
      </c>
      <c r="AE68" s="93">
        <v>-26166560</v>
      </c>
      <c r="AF68" s="93">
        <v>-26035992</v>
      </c>
      <c r="AG68" s="93">
        <v>-30435266</v>
      </c>
      <c r="AH68" s="93">
        <v>-28451129</v>
      </c>
      <c r="AI68" s="93">
        <v>-26040454</v>
      </c>
      <c r="AJ68" s="93">
        <v>-27406739</v>
      </c>
    </row>
    <row r="69" spans="2:36">
      <c r="B69" t="s">
        <v>249</v>
      </c>
      <c r="C69" t="s">
        <v>90</v>
      </c>
      <c r="D69" s="65" t="str">
        <f>IF('Índice IFRS 16 | Index IFRS 16'!$K$6="Português",$C69,$B69)</f>
        <v xml:space="preserve"> Issued capital </v>
      </c>
      <c r="E69" s="67">
        <v>2163377</v>
      </c>
      <c r="F69" s="67">
        <v>2182514</v>
      </c>
      <c r="G69" s="67">
        <v>2204884</v>
      </c>
      <c r="H69" s="67">
        <v>2205162</v>
      </c>
      <c r="I69" s="67">
        <v>2209415</v>
      </c>
      <c r="J69" s="67">
        <v>2214757</v>
      </c>
      <c r="K69" s="67">
        <v>2236621</v>
      </c>
      <c r="L69" s="67">
        <v>2240593</v>
      </c>
      <c r="M69" s="67">
        <v>2243215</v>
      </c>
      <c r="N69" s="67">
        <v>2245075</v>
      </c>
      <c r="O69" s="67">
        <v>2245075</v>
      </c>
      <c r="P69" s="67">
        <v>2246367</v>
      </c>
      <c r="Q69" s="67">
        <v>2246367</v>
      </c>
      <c r="R69" s="67">
        <v>2266992</v>
      </c>
      <c r="S69" s="67">
        <v>2289312</v>
      </c>
      <c r="T69" s="67">
        <v>2290337</v>
      </c>
      <c r="U69" s="67">
        <v>2290876</v>
      </c>
      <c r="V69" s="67">
        <v>2290996</v>
      </c>
      <c r="W69" s="67">
        <v>2313855</v>
      </c>
      <c r="X69" s="67">
        <v>2313924</v>
      </c>
      <c r="Y69" s="67">
        <v>2313941</v>
      </c>
      <c r="Z69" s="67">
        <v>2314002</v>
      </c>
      <c r="AA69" s="67">
        <v>2314002</v>
      </c>
      <c r="AB69" s="67">
        <v>2314821</v>
      </c>
      <c r="AC69" s="67">
        <v>2314821</v>
      </c>
      <c r="AD69" s="67">
        <v>2315610</v>
      </c>
      <c r="AE69" s="67">
        <v>2315628</v>
      </c>
      <c r="AF69" s="67">
        <v>2315628</v>
      </c>
      <c r="AG69" s="67">
        <v>2315628</v>
      </c>
      <c r="AH69" s="67">
        <v>5396568</v>
      </c>
      <c r="AI69" s="67">
        <v>7060825</v>
      </c>
      <c r="AJ69" s="67">
        <v>7060825</v>
      </c>
    </row>
    <row r="70" spans="2:36">
      <c r="B70" t="s">
        <v>250</v>
      </c>
      <c r="C70" t="s">
        <v>152</v>
      </c>
      <c r="D70" s="65" t="str">
        <f>IF('Índice IFRS 16 | Index IFRS 16'!$K$6="Português",$C70,$B70)</f>
        <v>Advance for future capital increase</v>
      </c>
      <c r="E70" s="67">
        <v>0</v>
      </c>
      <c r="F70" s="67">
        <v>0</v>
      </c>
      <c r="G70" s="67">
        <v>0</v>
      </c>
      <c r="H70" s="67">
        <v>0</v>
      </c>
      <c r="I70" s="67">
        <v>0</v>
      </c>
      <c r="J70" s="67">
        <v>0</v>
      </c>
      <c r="K70" s="67">
        <v>0</v>
      </c>
      <c r="L70" s="67">
        <v>0</v>
      </c>
      <c r="M70" s="67">
        <v>0</v>
      </c>
      <c r="N70" s="67">
        <v>0</v>
      </c>
      <c r="O70" s="67">
        <v>0</v>
      </c>
      <c r="P70" s="67">
        <v>0</v>
      </c>
      <c r="Q70" s="67">
        <v>20625</v>
      </c>
      <c r="R70" s="67">
        <v>22320</v>
      </c>
      <c r="S70" s="67">
        <v>1024</v>
      </c>
      <c r="T70" s="67">
        <v>539</v>
      </c>
      <c r="U70" s="67">
        <v>120</v>
      </c>
      <c r="V70" s="67">
        <v>22859</v>
      </c>
      <c r="W70" s="67">
        <v>68</v>
      </c>
      <c r="X70" s="67">
        <v>17</v>
      </c>
      <c r="Y70" s="67">
        <v>61</v>
      </c>
      <c r="Z70" s="67">
        <v>0</v>
      </c>
      <c r="AA70" s="67">
        <v>819</v>
      </c>
      <c r="AB70" s="67">
        <v>789</v>
      </c>
      <c r="AC70" s="67">
        <v>789</v>
      </c>
      <c r="AD70" s="67">
        <v>18</v>
      </c>
      <c r="AE70" s="67">
        <v>0</v>
      </c>
      <c r="AF70" s="67">
        <v>0</v>
      </c>
      <c r="AG70" s="67">
        <v>0</v>
      </c>
      <c r="AH70" s="67">
        <v>1843</v>
      </c>
      <c r="AI70" s="67">
        <v>0</v>
      </c>
      <c r="AJ70" s="67">
        <v>0</v>
      </c>
    </row>
    <row r="71" spans="2:36">
      <c r="B71" t="s">
        <v>251</v>
      </c>
      <c r="C71" t="s">
        <v>91</v>
      </c>
      <c r="D71" s="65" t="str">
        <f>IF('Índice IFRS 16 | Index IFRS 16'!$K$6="Português",$C71,$B71)</f>
        <v xml:space="preserve"> Capital reserve </v>
      </c>
      <c r="E71" s="67">
        <v>1898926</v>
      </c>
      <c r="F71" s="67">
        <v>1895385</v>
      </c>
      <c r="G71" s="67">
        <v>1901083</v>
      </c>
      <c r="H71" s="67">
        <v>1900001</v>
      </c>
      <c r="I71" s="67">
        <v>1918373</v>
      </c>
      <c r="J71" s="67">
        <v>1920223</v>
      </c>
      <c r="K71" s="67">
        <v>1927569</v>
      </c>
      <c r="L71" s="67">
        <v>1921902</v>
      </c>
      <c r="M71" s="67">
        <v>1928830</v>
      </c>
      <c r="N71" s="67">
        <v>1932996</v>
      </c>
      <c r="O71" s="67">
        <v>1937724</v>
      </c>
      <c r="P71" s="67">
        <v>1940952</v>
      </c>
      <c r="Q71" s="67">
        <v>1947887</v>
      </c>
      <c r="R71" s="67">
        <v>1953738</v>
      </c>
      <c r="S71" s="32">
        <v>1959526</v>
      </c>
      <c r="T71" s="67">
        <v>1941100</v>
      </c>
      <c r="U71" s="67">
        <v>1946472</v>
      </c>
      <c r="V71" s="67">
        <v>1950778</v>
      </c>
      <c r="W71" s="67">
        <v>1954094</v>
      </c>
      <c r="X71" s="67">
        <v>1945404</v>
      </c>
      <c r="Y71" s="67">
        <v>1970099</v>
      </c>
      <c r="Z71" s="67">
        <v>1990369</v>
      </c>
      <c r="AA71" s="67">
        <v>2010393</v>
      </c>
      <c r="AB71" s="67">
        <v>2016320</v>
      </c>
      <c r="AC71" s="67">
        <v>2029610</v>
      </c>
      <c r="AD71" s="67">
        <v>2041833</v>
      </c>
      <c r="AE71" s="67">
        <v>2053308</v>
      </c>
      <c r="AF71" s="67">
        <v>2055461</v>
      </c>
      <c r="AG71" s="67">
        <v>2066023</v>
      </c>
      <c r="AH71" s="67">
        <v>-686238</v>
      </c>
      <c r="AI71" s="67">
        <v>-1405974</v>
      </c>
      <c r="AJ71" s="67">
        <v>-1406992</v>
      </c>
    </row>
    <row r="72" spans="2:36">
      <c r="B72" t="s">
        <v>252</v>
      </c>
      <c r="C72" t="s">
        <v>97</v>
      </c>
      <c r="D72" s="65" t="str">
        <f>IF('Índice IFRS 16 | Index IFRS 16'!$K$6="Português",$C72,$B72)</f>
        <v xml:space="preserve"> Treasury shares</v>
      </c>
      <c r="E72" s="32">
        <v>-2745</v>
      </c>
      <c r="F72" s="32">
        <v>-4075</v>
      </c>
      <c r="G72" s="32">
        <v>-13781</v>
      </c>
      <c r="H72" s="32">
        <v>-9404</v>
      </c>
      <c r="I72" s="32">
        <v>-10550</v>
      </c>
      <c r="J72" s="32">
        <v>-10550</v>
      </c>
      <c r="K72" s="32">
        <v>-13719</v>
      </c>
      <c r="L72" s="32">
        <v>-8120</v>
      </c>
      <c r="M72" s="32">
        <v>-15565</v>
      </c>
      <c r="N72" s="32">
        <v>-15565</v>
      </c>
      <c r="O72" s="32">
        <v>-15565</v>
      </c>
      <c r="P72" s="32">
        <v>-13182</v>
      </c>
      <c r="Q72" s="32">
        <v>-13182</v>
      </c>
      <c r="R72" s="32">
        <v>-14807</v>
      </c>
      <c r="S72" s="32">
        <v>-17390</v>
      </c>
      <c r="T72" s="32">
        <v>-6592</v>
      </c>
      <c r="U72" s="32">
        <v>-11959</v>
      </c>
      <c r="V72" s="32">
        <v>-11999</v>
      </c>
      <c r="W72" s="32">
        <v>-12882</v>
      </c>
      <c r="X72" s="32">
        <v>-2921</v>
      </c>
      <c r="Y72" s="32">
        <v>-10204</v>
      </c>
      <c r="Z72" s="32">
        <v>-13085</v>
      </c>
      <c r="AA72" s="32">
        <v>-13085</v>
      </c>
      <c r="AB72" s="32">
        <v>-9041</v>
      </c>
      <c r="AC72" s="32">
        <v>-9041</v>
      </c>
      <c r="AD72" s="32">
        <v>-11566</v>
      </c>
      <c r="AE72" s="32">
        <v>-11566</v>
      </c>
      <c r="AF72" s="32">
        <v>-4334</v>
      </c>
      <c r="AG72" s="32">
        <v>-4334</v>
      </c>
      <c r="AH72" s="32">
        <v>-4334</v>
      </c>
      <c r="AI72" s="32">
        <v>-4338</v>
      </c>
      <c r="AJ72" s="32">
        <v>-3149</v>
      </c>
    </row>
    <row r="73" spans="2:36">
      <c r="B73" t="s">
        <v>253</v>
      </c>
      <c r="C73" t="s">
        <v>92</v>
      </c>
      <c r="D73" s="65" t="str">
        <f>IF('Índice IFRS 16 | Index IFRS 16'!$K$6="Português",$C73,$B73)</f>
        <v xml:space="preserve"> Accumulated other comprehensive income (loss) </v>
      </c>
      <c r="E73" s="32">
        <v>-14688</v>
      </c>
      <c r="F73" s="32">
        <v>-14150</v>
      </c>
      <c r="G73" s="32">
        <v>-178306</v>
      </c>
      <c r="H73" s="32">
        <v>-225230</v>
      </c>
      <c r="I73" s="32">
        <v>-153969</v>
      </c>
      <c r="J73" s="32">
        <v>-176653</v>
      </c>
      <c r="K73" s="32">
        <v>-110816</v>
      </c>
      <c r="L73" s="32">
        <v>-217269</v>
      </c>
      <c r="M73" s="32">
        <v>-159261</v>
      </c>
      <c r="N73" s="32">
        <v>-142209</v>
      </c>
      <c r="O73" s="32">
        <v>-8047</v>
      </c>
      <c r="P73" s="32">
        <v>-6797</v>
      </c>
      <c r="Q73" s="32">
        <v>655</v>
      </c>
      <c r="R73" s="32">
        <v>655</v>
      </c>
      <c r="S73" s="32">
        <v>655</v>
      </c>
      <c r="T73" s="32">
        <v>655</v>
      </c>
      <c r="U73" s="32">
        <v>5799</v>
      </c>
      <c r="V73" s="32">
        <v>5799</v>
      </c>
      <c r="W73" s="32">
        <v>5799</v>
      </c>
      <c r="X73" s="32">
        <v>5799</v>
      </c>
      <c r="Y73" s="32">
        <v>5281</v>
      </c>
      <c r="Z73" s="32">
        <v>5281</v>
      </c>
      <c r="AA73" s="32">
        <v>5281</v>
      </c>
      <c r="AB73" s="32">
        <v>5281</v>
      </c>
      <c r="AC73" s="32">
        <v>3106</v>
      </c>
      <c r="AD73" s="32">
        <v>3106</v>
      </c>
      <c r="AE73" s="32">
        <v>3106</v>
      </c>
      <c r="AF73" s="32">
        <v>3106</v>
      </c>
      <c r="AG73" s="32">
        <v>5917</v>
      </c>
      <c r="AH73" s="32">
        <v>5917</v>
      </c>
      <c r="AI73" s="32">
        <v>5917</v>
      </c>
      <c r="AJ73" s="32">
        <v>5917</v>
      </c>
    </row>
    <row r="74" spans="2:36" ht="15.75" thickBot="1">
      <c r="B74" t="s">
        <v>254</v>
      </c>
      <c r="C74" t="s">
        <v>93</v>
      </c>
      <c r="D74" s="69" t="str">
        <f>IF('Índice IFRS 16 | Index IFRS 16'!$K$6="Português",$C74,$B74)</f>
        <v xml:space="preserve"> Accumulated losses</v>
      </c>
      <c r="E74" s="73">
        <v>-4477573</v>
      </c>
      <c r="F74" s="73">
        <v>-4307555</v>
      </c>
      <c r="G74" s="73">
        <v>-5398659</v>
      </c>
      <c r="H74" s="73">
        <v>-5488932</v>
      </c>
      <c r="I74" s="73">
        <v>-5113307</v>
      </c>
      <c r="J74" s="73">
        <v>-4996018</v>
      </c>
      <c r="K74" s="73">
        <v>-4652803</v>
      </c>
      <c r="L74" s="73">
        <v>-5203322</v>
      </c>
      <c r="M74" s="73">
        <v>-7516393</v>
      </c>
      <c r="N74" s="73">
        <v>-13667020</v>
      </c>
      <c r="O74" s="73">
        <v>-16807430</v>
      </c>
      <c r="P74" s="73">
        <v>-18033711</v>
      </c>
      <c r="Q74" s="73">
        <v>-18351102</v>
      </c>
      <c r="R74" s="73">
        <v>-21137728</v>
      </c>
      <c r="S74" s="73">
        <v>-19975675</v>
      </c>
      <c r="T74" s="73">
        <v>-22171973</v>
      </c>
      <c r="U74" s="73">
        <v>-22564306</v>
      </c>
      <c r="V74" s="73">
        <v>-19897262</v>
      </c>
      <c r="W74" s="73">
        <v>-22377734</v>
      </c>
      <c r="X74" s="73">
        <v>-24392730</v>
      </c>
      <c r="Y74" s="73">
        <v>-23286676</v>
      </c>
      <c r="Z74" s="73">
        <v>-24023317</v>
      </c>
      <c r="AA74" s="73">
        <v>-23999408</v>
      </c>
      <c r="AB74" s="73">
        <v>-25614296</v>
      </c>
      <c r="AC74" s="73">
        <v>-25667129</v>
      </c>
      <c r="AD74" s="73">
        <v>-26717424</v>
      </c>
      <c r="AE74" s="73">
        <v>-30527036</v>
      </c>
      <c r="AF74" s="73">
        <v>-30405853</v>
      </c>
      <c r="AG74" s="73">
        <v>-34818500</v>
      </c>
      <c r="AH74" s="73">
        <v>-33164885</v>
      </c>
      <c r="AI74" s="73">
        <v>-31696884</v>
      </c>
      <c r="AJ74" s="73">
        <v>-33063340</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tabColor rgb="FF00B0F0"/>
  </sheetPr>
  <dimension ref="A1:AV73"/>
  <sheetViews>
    <sheetView showGridLines="0" zoomScaleNormal="100" workbookViewId="0">
      <pane xSplit="4" ySplit="7" topLeftCell="AC8" activePane="bottomRight" state="frozen"/>
      <selection activeCell="F2" sqref="F2"/>
      <selection pane="topRight" activeCell="F2" sqref="F2"/>
      <selection pane="bottomLeft" activeCell="F2" sqref="F2"/>
      <selection pane="bottomRight" activeCell="A2" sqref="A2"/>
    </sheetView>
  </sheetViews>
  <sheetFormatPr defaultRowHeight="15"/>
  <cols>
    <col min="1" max="1" width="3.5703125" customWidth="1"/>
    <col min="2" max="3" width="4.140625" style="5" hidden="1" customWidth="1"/>
    <col min="4" max="4" width="42.42578125" customWidth="1"/>
    <col min="5" max="10" width="10.42578125" bestFit="1" customWidth="1"/>
    <col min="11" max="17" width="10.42578125" customWidth="1"/>
    <col min="18" max="22" width="12.7109375" style="2" customWidth="1"/>
    <col min="23" max="35" width="11.42578125" customWidth="1"/>
    <col min="37" max="44" width="11.5703125" customWidth="1"/>
  </cols>
  <sheetData>
    <row r="1" spans="1:48" s="135" customFormat="1" hidden="1">
      <c r="B1" s="136"/>
      <c r="C1" s="136"/>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c r="AK1" s="169" t="s">
        <v>118</v>
      </c>
      <c r="AL1" s="169" t="s">
        <v>114</v>
      </c>
      <c r="AM1" s="169" t="s">
        <v>126</v>
      </c>
      <c r="AN1" s="134" t="s">
        <v>323</v>
      </c>
      <c r="AO1" s="134" t="s">
        <v>577</v>
      </c>
      <c r="AP1" s="134" t="s">
        <v>578</v>
      </c>
      <c r="AQ1" s="134" t="s">
        <v>605</v>
      </c>
      <c r="AR1" s="134" t="s">
        <v>618</v>
      </c>
    </row>
    <row r="2" spans="1:48" ht="21" customHeight="1">
      <c r="AF2" s="255"/>
      <c r="AG2" s="255"/>
      <c r="AH2" s="255"/>
      <c r="AI2" s="255"/>
      <c r="AN2" s="135"/>
    </row>
    <row r="3" spans="1:48">
      <c r="AL3" s="140"/>
      <c r="AM3" s="140"/>
      <c r="AN3" s="140"/>
      <c r="AO3" s="140"/>
      <c r="AP3" s="140"/>
      <c r="AQ3" s="140"/>
      <c r="AR3" s="140"/>
      <c r="AS3" s="139"/>
    </row>
    <row r="4" spans="1:48">
      <c r="D4" s="167" t="str">
        <f>IF('Índice IFRS 16 | Index IFRS 16'!$K$6="Português","Menu","Home")</f>
        <v>Home</v>
      </c>
      <c r="P4" s="141"/>
      <c r="Q4" s="141"/>
      <c r="R4" s="142"/>
      <c r="T4" s="144"/>
      <c r="U4" s="144"/>
      <c r="V4" s="144"/>
      <c r="W4" s="145"/>
      <c r="X4" s="145"/>
      <c r="Y4" s="145"/>
      <c r="Z4" s="145"/>
      <c r="AA4" s="145"/>
      <c r="AB4" s="145"/>
      <c r="AC4" s="145"/>
      <c r="AD4" s="145"/>
      <c r="AE4" s="145"/>
      <c r="AF4" s="145"/>
      <c r="AG4" s="145"/>
      <c r="AH4" s="145"/>
      <c r="AI4" s="145"/>
      <c r="AJ4" s="145"/>
      <c r="AK4" s="143"/>
      <c r="AL4" s="143"/>
      <c r="AM4" s="143"/>
      <c r="AN4" s="143"/>
      <c r="AO4" s="143"/>
      <c r="AP4" s="143"/>
      <c r="AQ4" s="143"/>
      <c r="AR4" s="143"/>
      <c r="AS4" s="143"/>
      <c r="AT4" s="141"/>
      <c r="AU4" s="141"/>
      <c r="AV4" s="141"/>
    </row>
    <row r="5" spans="1:48">
      <c r="AK5" s="139"/>
      <c r="AL5" s="139"/>
      <c r="AM5" s="139"/>
      <c r="AN5" s="139"/>
      <c r="AO5" s="139"/>
      <c r="AP5" s="139"/>
      <c r="AQ5" s="139"/>
      <c r="AR5" s="139"/>
      <c r="AS5" s="139"/>
    </row>
    <row r="6" spans="1:48" s="2" customFormat="1">
      <c r="A6" s="5"/>
      <c r="B6" s="5" t="s">
        <v>157</v>
      </c>
      <c r="C6" s="5" t="s">
        <v>44</v>
      </c>
      <c r="D6" s="56" t="str">
        <f>IF('Índice IFRS 16 | Index IFRS 16'!$K$6="Português",$C6,$B6)</f>
        <v>Income statement</v>
      </c>
      <c r="E6" s="9"/>
      <c r="F6" s="9"/>
      <c r="R6" s="9"/>
      <c r="S6" s="9"/>
      <c r="T6" s="9"/>
      <c r="U6" s="9"/>
      <c r="V6" s="9"/>
      <c r="X6"/>
      <c r="Y6"/>
      <c r="Z6"/>
      <c r="AA6"/>
      <c r="AB6"/>
      <c r="AC6"/>
      <c r="AD6"/>
      <c r="AE6"/>
      <c r="AF6"/>
      <c r="AG6"/>
      <c r="AH6"/>
      <c r="AI6"/>
      <c r="AK6" s="138"/>
      <c r="AL6" s="138"/>
      <c r="AM6" s="138"/>
      <c r="AN6" s="138"/>
      <c r="AO6" s="138"/>
      <c r="AP6" s="138"/>
      <c r="AQ6" s="138"/>
      <c r="AR6" s="138"/>
      <c r="AS6" s="138"/>
    </row>
    <row r="7" spans="1:48" s="2" customFormat="1" ht="13.5" thickBot="1">
      <c r="A7" s="4"/>
      <c r="B7" s="4" t="s">
        <v>96</v>
      </c>
      <c r="C7" s="4" t="s">
        <v>0</v>
      </c>
      <c r="D7" s="17" t="str">
        <f>IF('Índice IFRS 16 | Index IFRS 16'!$K$6="Português",$C7,$B7)</f>
        <v xml:space="preserve"> (R$000)</v>
      </c>
      <c r="E7" s="42" t="str">
        <f>IF('Índice IFRS 16 | Index IFRS 16'!$K$6="Português",E$1,SUBSTITUTE(E$1,"T","Q"))</f>
        <v>1Q18¹</v>
      </c>
      <c r="F7" s="42" t="str">
        <f>IF('Índice IFRS 16 | Index IFRS 16'!$K$6="Português",F$1,SUBSTITUTE(F$1,"T","Q"))</f>
        <v>2Q18¹</v>
      </c>
      <c r="G7" s="42" t="str">
        <f>IF('Índice IFRS 16 | Index IFRS 16'!$K$6="Português",G$1,SUBSTITUTE(G$1,"T","Q"))</f>
        <v>3Q18¹</v>
      </c>
      <c r="H7" s="42" t="str">
        <f>IF('Índice IFRS 16 | Index IFRS 16'!$K$6="Português",H$1,SUBSTITUTE(H$1,"T","Q"))</f>
        <v>4Q18¹</v>
      </c>
      <c r="I7" s="42" t="str">
        <f>IF('Índice IFRS 16 | Index IFRS 16'!$K$6="Português",I$1,SUBSTITUTE(I$1,"T","Q"))</f>
        <v>1Q19²</v>
      </c>
      <c r="J7" s="42" t="str">
        <f>IF('Índice IFRS 16 | Index IFRS 16'!$K$6="Português",J$1,SUBSTITUTE(J$1,"T","Q"))</f>
        <v>2Q19²</v>
      </c>
      <c r="K7" s="42" t="str">
        <f>IF('Índice IFRS 16 | Index IFRS 16'!$K$6="Português",K$1,SUBSTITUTE(K$1,"T","Q"))</f>
        <v>3Q19²</v>
      </c>
      <c r="L7" s="42" t="str">
        <f>IF('Índice IFRS 16 | Index IFRS 16'!$K$6="Português",L$1,SUBSTITUTE(L$1,"T","Q"))</f>
        <v>4Q19²</v>
      </c>
      <c r="M7" s="42" t="str">
        <f>IF('Índice IFRS 16 | Index IFRS 16'!$K$6="Português",M$1,SUBSTITUTE(M$1,"T","Q"))</f>
        <v>1Q20³</v>
      </c>
      <c r="N7" s="42" t="str">
        <f>IF('Índice IFRS 16 | Index IFRS 16'!$K$6="Português",N$1,SUBSTITUTE(N$1,"T","Q"))</f>
        <v>2Q20⁴</v>
      </c>
      <c r="O7" s="42" t="str">
        <f>IF('Índice IFRS 16 | Index IFRS 16'!$K$6="Português",O$1,SUBSTITUTE(O$1,"T","Q"))</f>
        <v>3Q20⁵</v>
      </c>
      <c r="P7" s="42" t="str">
        <f>IF('Índice IFRS 16 | Index IFRS 16'!$K$6="Português",P$1,SUBSTITUTE(P$1,"T","Q"))</f>
        <v>4Q20⁶</v>
      </c>
      <c r="Q7" s="42" t="str">
        <f>IF('Índice IFRS 16 | Index IFRS 16'!$K$6="Português",Q$1,SUBSTITUTE(Q$1,"T","Q"))</f>
        <v>1Q21⁸</v>
      </c>
      <c r="R7" s="42" t="str">
        <f>IF('Índice IFRS 16 | Index IFRS 16'!$K$6="Português",R$1,SUBSTITUTE(R$1,"T","Q"))</f>
        <v>2Q21⁹</v>
      </c>
      <c r="S7" s="42" t="str">
        <f>IF('Índice IFRS 16 | Index IFRS 16'!$K$6="Português",S$1,SUBSTITUTE(S$1,"T","Q"))</f>
        <v>3Q21¹⁰</v>
      </c>
      <c r="T7" s="42" t="str">
        <f>IF('Índice IFRS 16 | Index IFRS 16'!$K$6="Português",T$1,SUBSTITUTE(T$1,"T","Q"))</f>
        <v>4Q21¹¹</v>
      </c>
      <c r="U7" s="42" t="str">
        <f>IF('Índice IFRS 16 | Index IFRS 16'!$K$6="Português",U$1,SUBSTITUTE(U$1,"T","Q"))</f>
        <v>1Q22¹²</v>
      </c>
      <c r="V7" s="42" t="str">
        <f>IF('Índice IFRS 16 | Index IFRS 16'!$K$6="Português",V$1,SUBSTITUTE(V$1,"T","Q"))</f>
        <v>2Q22¹³</v>
      </c>
      <c r="W7" s="42" t="str">
        <f>IF('Índice IFRS 16 | Index IFRS 16'!$K$6="Português",W$1,SUBSTITUTE(W$1,"T","Q"))</f>
        <v>3Q22¹⁴</v>
      </c>
      <c r="X7" s="42" t="str">
        <f>IF('Índice IFRS 16 | Index IFRS 16'!$K$6="Português",X$1,SUBSTITUTE(X$1,"T","Q"))</f>
        <v>4Q22¹⁵</v>
      </c>
      <c r="Y7" s="42" t="str">
        <f>IF('Índice IFRS 16 | Index IFRS 16'!$K$6="Português",Y$1,SUBSTITUTE(Y$1,"T","Q"))</f>
        <v>1Q23¹⁸</v>
      </c>
      <c r="Z7" s="42" t="str">
        <f>IF('Índice IFRS 16 | Index IFRS 16'!$K$6="Português",Z$1,SUBSTITUTE(Z$1,"T","Q"))</f>
        <v>2Q23¹⁹</v>
      </c>
      <c r="AA7" s="42" t="str">
        <f>IF('Índice IFRS 16 | Index IFRS 16'!$K$6="Português",AA$1,SUBSTITUTE(AA$1,"T","Q"))</f>
        <v>3Q23²⁰</v>
      </c>
      <c r="AB7" s="42" t="str">
        <f>IF('Índice IFRS 16 | Index IFRS 16'!$K$6="Português",AB$1,SUBSTITUTE(AB$1,"T","Q"))</f>
        <v>4Q23²¹</v>
      </c>
      <c r="AC7" s="42" t="str">
        <f>IF('Índice IFRS 16 | Index IFRS 16'!$K$6="Português",AC$1,SUBSTITUTE(AC$1,"T","Q"))</f>
        <v>1Q24</v>
      </c>
      <c r="AD7" s="42" t="str">
        <f>IF('Índice IFRS 16 | Index IFRS 16'!$K$6="Português",AD$1,SUBSTITUTE(AD$1,"T","Q"))</f>
        <v>2Q24</v>
      </c>
      <c r="AE7" s="42" t="str">
        <f>IF('Índice IFRS 16 | Index IFRS 16'!$K$6="Português",AE$1,SUBSTITUTE(AE$1,"T","Q"))</f>
        <v>3Q24</v>
      </c>
      <c r="AF7" s="42" t="str">
        <f>IF('Índice IFRS 16 | Index IFRS 16'!$K$6="Português",AF$1,SUBSTITUTE(AF$1,"T","Q"))</f>
        <v>4Q24²³</v>
      </c>
      <c r="AG7" s="42" t="str">
        <f>IF('Índice IFRS 16 | Index IFRS 16'!$K$6="Português",AG$1,SUBSTITUTE(AG$1,"T","Q"))</f>
        <v>1Q25²⁵</v>
      </c>
      <c r="AH7" s="42" t="str">
        <f>IF('Índice IFRS 16 | Index IFRS 16'!$K$6="Português",AH$1,SUBSTITUTE(AH$1,"T","Q"))</f>
        <v>2Q25²⁶</v>
      </c>
      <c r="AI7" s="42" t="str">
        <f>IF('Índice IFRS 16 | Index IFRS 16'!$K$6="Português",AI$1,SUBSTITUTE(AI$1,"T","Q"))</f>
        <v>3Q25²⁷</v>
      </c>
      <c r="AJ7" s="43"/>
      <c r="AK7" s="42" t="str">
        <f>IF('Índice IFRS 16 | Index IFRS 16'!$K$6="Português",AK$1,SUBSTITUTE(AK$1,"T","Q"))</f>
        <v>2017</v>
      </c>
      <c r="AL7" s="42" t="str">
        <f>IF('Índice IFRS 16 | Index IFRS 16'!$K$6="Português",AL$1,SUBSTITUTE(AL$1,"T","Q"))</f>
        <v>2018¹</v>
      </c>
      <c r="AM7" s="42" t="str">
        <f>IF('Índice IFRS 16 | Index IFRS 16'!$K$6="Português",AM$1,SUBSTITUTE(AM$1,"T","Q"))</f>
        <v>2019²</v>
      </c>
      <c r="AN7" s="42" t="str">
        <f>IF('Índice IFRS 16 | Index IFRS 16'!$K$6="Português",AN$1,SUBSTITUTE(AN$1,"T","Q"))</f>
        <v>2020⁷</v>
      </c>
      <c r="AO7" s="42" t="str">
        <f>IF('Índice IFRS 16 | Index IFRS 16'!$K$6="Português",AO$1,SUBSTITUTE(AO$1,"T","Q"))</f>
        <v>2021¹⁶</v>
      </c>
      <c r="AP7" s="42" t="str">
        <f>IF('Índice IFRS 16 | Index IFRS 16'!$K$6="Português",AP$1,SUBSTITUTE(AP$1,"T","Q"))</f>
        <v>2022¹⁷</v>
      </c>
      <c r="AQ7" s="42" t="str">
        <f>IF('Índice IFRS 16 | Index IFRS 16'!$K$6="Português",AQ$1,SUBSTITUTE(AQ$1,"T","Q"))</f>
        <v>2023²²</v>
      </c>
      <c r="AR7" s="42" t="str">
        <f>IF('Índice IFRS 16 | Index IFRS 16'!$K$6="Português",AR$1,SUBSTITUTE(AR$1,"T","Q"))</f>
        <v>2024²⁴</v>
      </c>
    </row>
    <row r="8" spans="1:48" ht="5.25" customHeight="1">
      <c r="B8" s="4"/>
      <c r="C8" s="4"/>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row>
    <row r="9" spans="1:48" s="2" customFormat="1" ht="12" customHeight="1">
      <c r="A9" s="4"/>
      <c r="B9" s="4" t="s">
        <v>158</v>
      </c>
      <c r="C9" s="4" t="s">
        <v>32</v>
      </c>
      <c r="D9" s="18" t="str">
        <f>IF('Índice IFRS 16 | Index IFRS 16'!$K$6="Português",$C9,$B9)</f>
        <v xml:space="preserve">Operating revenue </v>
      </c>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row>
    <row r="10" spans="1:48" s="2" customFormat="1" ht="12" customHeight="1">
      <c r="A10" s="4"/>
      <c r="B10" s="4" t="s">
        <v>159</v>
      </c>
      <c r="C10" s="4" t="s">
        <v>30</v>
      </c>
      <c r="D10" s="20" t="str">
        <f>IF('Índice IFRS 16 | Index IFRS 16'!$K$6="Português",$C10,$B10)</f>
        <v>Passenger revenue</v>
      </c>
      <c r="E10" s="11">
        <v>2111803</v>
      </c>
      <c r="F10" s="11">
        <v>1905723</v>
      </c>
      <c r="G10" s="11">
        <v>2312045</v>
      </c>
      <c r="H10" s="11">
        <v>2340561</v>
      </c>
      <c r="I10" s="11">
        <v>2434414</v>
      </c>
      <c r="J10" s="11">
        <v>2487639</v>
      </c>
      <c r="K10" s="11">
        <v>2887874</v>
      </c>
      <c r="L10" s="11">
        <v>3097962</v>
      </c>
      <c r="M10" s="11">
        <v>2653419</v>
      </c>
      <c r="N10" s="11">
        <v>282537</v>
      </c>
      <c r="O10" s="11">
        <v>624491</v>
      </c>
      <c r="P10" s="11">
        <v>1528299.6092699999</v>
      </c>
      <c r="Q10" s="11">
        <v>1597642</v>
      </c>
      <c r="R10" s="11">
        <v>1417436</v>
      </c>
      <c r="S10" s="11">
        <v>2400206</v>
      </c>
      <c r="T10" s="11">
        <v>3395760</v>
      </c>
      <c r="U10" s="11">
        <v>2842969</v>
      </c>
      <c r="V10" s="11">
        <v>3558442</v>
      </c>
      <c r="W10" s="11">
        <v>4074232</v>
      </c>
      <c r="X10" s="11">
        <v>4119936</v>
      </c>
      <c r="Y10" s="11">
        <v>4169871</v>
      </c>
      <c r="Z10" s="11">
        <v>3948526</v>
      </c>
      <c r="AA10" s="11">
        <v>4579198</v>
      </c>
      <c r="AB10" s="11">
        <v>4665300</v>
      </c>
      <c r="AC10" s="11">
        <v>4357040</v>
      </c>
      <c r="AD10" s="11">
        <v>3859064</v>
      </c>
      <c r="AE10" s="11">
        <v>4762755</v>
      </c>
      <c r="AF10" s="11">
        <v>5144276</v>
      </c>
      <c r="AG10" s="11">
        <v>5017374</v>
      </c>
      <c r="AH10" s="11">
        <v>4578922</v>
      </c>
      <c r="AI10" s="11">
        <v>5294096</v>
      </c>
      <c r="AK10" s="11">
        <v>7399731</v>
      </c>
      <c r="AL10" s="11">
        <v>8670132</v>
      </c>
      <c r="AM10" s="11">
        <v>10907889</v>
      </c>
      <c r="AN10" s="11">
        <v>5088746.6092699999</v>
      </c>
      <c r="AO10" s="11">
        <v>8811044</v>
      </c>
      <c r="AP10" s="11">
        <v>14595579</v>
      </c>
      <c r="AQ10" s="11">
        <v>17362895.540130001</v>
      </c>
      <c r="AR10" s="11">
        <v>18123135</v>
      </c>
    </row>
    <row r="11" spans="1:48" s="2" customFormat="1" ht="12" customHeight="1">
      <c r="A11" s="4"/>
      <c r="B11" s="4" t="s">
        <v>160</v>
      </c>
      <c r="C11" s="4" t="s">
        <v>6</v>
      </c>
      <c r="D11" s="20" t="str">
        <f>IF('Índice IFRS 16 | Index IFRS 16'!$K$6="Português",$C11,$B11)</f>
        <v>Other revenue</v>
      </c>
      <c r="E11" s="11">
        <v>80126.793279999998</v>
      </c>
      <c r="F11" s="11">
        <v>88499</v>
      </c>
      <c r="G11" s="11">
        <v>103686</v>
      </c>
      <c r="H11" s="11">
        <v>114620</v>
      </c>
      <c r="I11" s="11">
        <v>107579</v>
      </c>
      <c r="J11" s="11">
        <v>130056</v>
      </c>
      <c r="K11" s="11">
        <v>142860</v>
      </c>
      <c r="L11" s="11">
        <v>153933</v>
      </c>
      <c r="M11" s="11">
        <v>149256</v>
      </c>
      <c r="N11" s="11">
        <v>119055</v>
      </c>
      <c r="O11" s="11">
        <v>180835</v>
      </c>
      <c r="P11" s="11">
        <v>255373</v>
      </c>
      <c r="Q11" s="11">
        <v>228180</v>
      </c>
      <c r="R11" s="11">
        <v>284930</v>
      </c>
      <c r="S11" s="11">
        <v>317595</v>
      </c>
      <c r="T11" s="11">
        <v>333980</v>
      </c>
      <c r="U11" s="11">
        <v>350072</v>
      </c>
      <c r="V11" s="11">
        <v>366321</v>
      </c>
      <c r="W11" s="11">
        <v>302579</v>
      </c>
      <c r="X11" s="11">
        <v>333516</v>
      </c>
      <c r="Y11" s="11">
        <v>308457</v>
      </c>
      <c r="Z11" s="11">
        <v>320885</v>
      </c>
      <c r="AA11" s="11">
        <v>337242</v>
      </c>
      <c r="AB11" s="11">
        <v>365097</v>
      </c>
      <c r="AC11" s="11">
        <v>321372</v>
      </c>
      <c r="AD11" s="11">
        <v>313681</v>
      </c>
      <c r="AE11" s="11">
        <v>366842</v>
      </c>
      <c r="AF11" s="11">
        <v>401178</v>
      </c>
      <c r="AG11" s="11">
        <v>377048</v>
      </c>
      <c r="AH11" s="11">
        <v>363422</v>
      </c>
      <c r="AI11" s="11">
        <v>442949</v>
      </c>
      <c r="AK11" s="11">
        <v>289075</v>
      </c>
      <c r="AL11" s="11">
        <v>386931.79327999998</v>
      </c>
      <c r="AM11" s="11">
        <v>534428</v>
      </c>
      <c r="AN11" s="11">
        <v>704519</v>
      </c>
      <c r="AO11" s="11">
        <v>1164685</v>
      </c>
      <c r="AP11" s="11">
        <v>1352488</v>
      </c>
      <c r="AQ11" s="11">
        <v>1331680.6332399999</v>
      </c>
      <c r="AR11" s="11">
        <v>1403073.39595</v>
      </c>
    </row>
    <row r="12" spans="1:48" s="2" customFormat="1" ht="12" customHeight="1">
      <c r="A12" s="4"/>
      <c r="B12" s="4" t="s">
        <v>161</v>
      </c>
      <c r="C12" s="4" t="s">
        <v>31</v>
      </c>
      <c r="D12" s="57" t="str">
        <f>IF('Índice IFRS 16 | Index IFRS 16'!$K$6="Português",$C12,$B12)</f>
        <v xml:space="preserve">Total Operating revenue </v>
      </c>
      <c r="E12" s="36">
        <v>2191929.7932799999</v>
      </c>
      <c r="F12" s="36">
        <v>1994222</v>
      </c>
      <c r="G12" s="36">
        <v>2415731</v>
      </c>
      <c r="H12" s="36">
        <v>2455181</v>
      </c>
      <c r="I12" s="36">
        <v>2541993</v>
      </c>
      <c r="J12" s="36">
        <v>2617695</v>
      </c>
      <c r="K12" s="36">
        <v>3030734</v>
      </c>
      <c r="L12" s="36">
        <v>3251895</v>
      </c>
      <c r="M12" s="36">
        <v>2802675</v>
      </c>
      <c r="N12" s="36">
        <v>401592</v>
      </c>
      <c r="O12" s="36">
        <v>805326</v>
      </c>
      <c r="P12" s="36">
        <v>1783672.6092699999</v>
      </c>
      <c r="Q12" s="36">
        <v>1825822</v>
      </c>
      <c r="R12" s="36">
        <v>1702366</v>
      </c>
      <c r="S12" s="36">
        <v>2717801</v>
      </c>
      <c r="T12" s="36">
        <v>3729740</v>
      </c>
      <c r="U12" s="36">
        <v>3193041</v>
      </c>
      <c r="V12" s="36">
        <v>3924763</v>
      </c>
      <c r="W12" s="36">
        <v>4376811</v>
      </c>
      <c r="X12" s="36">
        <v>4453452</v>
      </c>
      <c r="Y12" s="36">
        <v>4478328</v>
      </c>
      <c r="Z12" s="36">
        <v>4269411</v>
      </c>
      <c r="AA12" s="36">
        <v>4916440</v>
      </c>
      <c r="AB12" s="36">
        <v>5030397</v>
      </c>
      <c r="AC12" s="36">
        <v>4678412</v>
      </c>
      <c r="AD12" s="36">
        <v>4172745</v>
      </c>
      <c r="AE12" s="36">
        <v>5129597</v>
      </c>
      <c r="AF12" s="36">
        <v>5545454</v>
      </c>
      <c r="AG12" s="36">
        <v>5394422</v>
      </c>
      <c r="AH12" s="36">
        <v>4942344</v>
      </c>
      <c r="AI12" s="36">
        <v>5737045</v>
      </c>
      <c r="AK12" s="36">
        <v>7688806</v>
      </c>
      <c r="AL12" s="36">
        <v>9057063.7932799999</v>
      </c>
      <c r="AM12" s="36">
        <v>11442317</v>
      </c>
      <c r="AN12" s="36">
        <v>5793265.6092699999</v>
      </c>
      <c r="AO12" s="36">
        <v>9975729</v>
      </c>
      <c r="AP12" s="36">
        <v>15948067</v>
      </c>
      <c r="AQ12" s="36">
        <v>18694576.17337</v>
      </c>
      <c r="AR12" s="36">
        <v>19526208.395950001</v>
      </c>
    </row>
    <row r="13" spans="1:48" s="2" customFormat="1" ht="7.5" customHeight="1">
      <c r="A13" s="4"/>
      <c r="B13" s="4"/>
      <c r="C13" s="4"/>
      <c r="D13" s="22"/>
    </row>
    <row r="14" spans="1:48" s="2" customFormat="1" ht="12" customHeight="1">
      <c r="A14" s="4"/>
      <c r="B14" s="5" t="s">
        <v>162</v>
      </c>
      <c r="C14" s="5" t="s">
        <v>33</v>
      </c>
      <c r="D14" s="18" t="str">
        <f>IF('Índice IFRS 16 | Index IFRS 16'!$K$6="Português",$C14,$B14)</f>
        <v>Operating expenses</v>
      </c>
      <c r="AK14" s="79"/>
      <c r="AL14" s="79"/>
      <c r="AM14" s="79"/>
      <c r="AN14" s="79"/>
      <c r="AO14" s="79"/>
      <c r="AP14" s="79"/>
      <c r="AQ14" s="79"/>
      <c r="AR14" s="79"/>
    </row>
    <row r="15" spans="1:48" s="2" customFormat="1" ht="12" customHeight="1">
      <c r="A15" s="4"/>
      <c r="B15" s="4" t="s">
        <v>163</v>
      </c>
      <c r="C15" s="4" t="s">
        <v>1</v>
      </c>
      <c r="D15" s="20" t="str">
        <f>IF('Índice IFRS 16 | Index IFRS 16'!$K$6="Português",$C15,$B15)</f>
        <v>Aircraft fuel</v>
      </c>
      <c r="E15" s="32">
        <v>-577240</v>
      </c>
      <c r="F15" s="32">
        <v>-563003</v>
      </c>
      <c r="G15" s="32">
        <v>-737227</v>
      </c>
      <c r="H15" s="32">
        <v>-766791</v>
      </c>
      <c r="I15" s="32">
        <v>-695142</v>
      </c>
      <c r="J15" s="32">
        <v>-747640</v>
      </c>
      <c r="K15" s="32">
        <v>-811333</v>
      </c>
      <c r="L15" s="32">
        <v>-831488</v>
      </c>
      <c r="M15" s="32">
        <v>-764310</v>
      </c>
      <c r="N15" s="32">
        <v>-67299</v>
      </c>
      <c r="O15" s="32">
        <v>-226134</v>
      </c>
      <c r="P15" s="32">
        <v>-451007</v>
      </c>
      <c r="Q15" s="32">
        <v>-597666</v>
      </c>
      <c r="R15" s="32">
        <v>-609362</v>
      </c>
      <c r="S15" s="32">
        <v>-879238</v>
      </c>
      <c r="T15" s="32">
        <v>-1170957</v>
      </c>
      <c r="U15" s="32">
        <v>-1188966</v>
      </c>
      <c r="V15" s="32">
        <v>-1698191</v>
      </c>
      <c r="W15" s="32">
        <v>-1900666</v>
      </c>
      <c r="X15" s="32">
        <v>-1773465</v>
      </c>
      <c r="Y15" s="32">
        <v>-1673402</v>
      </c>
      <c r="Z15" s="32">
        <v>-1338217</v>
      </c>
      <c r="AA15" s="32">
        <v>-1365847</v>
      </c>
      <c r="AB15" s="32">
        <v>-1513019</v>
      </c>
      <c r="AC15" s="32">
        <v>-1353278</v>
      </c>
      <c r="AD15" s="32">
        <v>-1373576</v>
      </c>
      <c r="AE15" s="32">
        <v>-1493933</v>
      </c>
      <c r="AF15" s="32">
        <v>-1362716</v>
      </c>
      <c r="AG15" s="32">
        <v>-1571989</v>
      </c>
      <c r="AH15" s="32">
        <v>-1388694</v>
      </c>
      <c r="AI15" s="32">
        <v>-1370180</v>
      </c>
      <c r="AK15" s="32">
        <v>-1848195</v>
      </c>
      <c r="AL15" s="32">
        <v>-2644261</v>
      </c>
      <c r="AM15" s="32">
        <v>-3085603</v>
      </c>
      <c r="AN15" s="32">
        <v>-1508750</v>
      </c>
      <c r="AO15" s="32">
        <v>-3257223</v>
      </c>
      <c r="AP15" s="32">
        <v>-6561288</v>
      </c>
      <c r="AQ15" s="32">
        <v>-5890485</v>
      </c>
      <c r="AR15" s="32">
        <v>-5583503</v>
      </c>
    </row>
    <row r="16" spans="1:48" s="2" customFormat="1" ht="12" customHeight="1">
      <c r="A16" s="4"/>
      <c r="B16" s="4" t="s">
        <v>164</v>
      </c>
      <c r="C16" s="4" t="s">
        <v>34</v>
      </c>
      <c r="D16" s="20" t="str">
        <f>IF('Índice IFRS 16 | Index IFRS 16'!$K$6="Português",$C16,$B16)</f>
        <v>Salaries, wages and benefits</v>
      </c>
      <c r="E16" s="32">
        <v>-333770</v>
      </c>
      <c r="F16" s="32">
        <v>-354705</v>
      </c>
      <c r="G16" s="32">
        <v>-369898</v>
      </c>
      <c r="H16" s="32">
        <v>-354644</v>
      </c>
      <c r="I16" s="32">
        <v>-457611</v>
      </c>
      <c r="J16" s="32">
        <v>-425085</v>
      </c>
      <c r="K16" s="32">
        <v>-483534</v>
      </c>
      <c r="L16" s="32">
        <v>-502172</v>
      </c>
      <c r="M16" s="32">
        <v>-478077</v>
      </c>
      <c r="N16" s="32">
        <v>-219976</v>
      </c>
      <c r="O16" s="32">
        <v>-309557</v>
      </c>
      <c r="P16" s="32">
        <v>-419026</v>
      </c>
      <c r="Q16" s="32">
        <v>-414520</v>
      </c>
      <c r="R16" s="32">
        <v>-421164</v>
      </c>
      <c r="S16" s="32">
        <v>-445504</v>
      </c>
      <c r="T16" s="32">
        <v>-467253</v>
      </c>
      <c r="U16" s="32">
        <v>-434221</v>
      </c>
      <c r="V16" s="32">
        <v>-451471</v>
      </c>
      <c r="W16" s="32">
        <v>-553681</v>
      </c>
      <c r="X16" s="32">
        <v>-515195</v>
      </c>
      <c r="Y16" s="32">
        <v>-537472</v>
      </c>
      <c r="Z16" s="32">
        <v>-568457</v>
      </c>
      <c r="AA16" s="32">
        <v>-611494</v>
      </c>
      <c r="AB16" s="32">
        <v>-679830</v>
      </c>
      <c r="AC16" s="32">
        <v>-674671</v>
      </c>
      <c r="AD16" s="32">
        <v>-655915</v>
      </c>
      <c r="AE16" s="32">
        <v>-647866</v>
      </c>
      <c r="AF16" s="32">
        <v>-744420</v>
      </c>
      <c r="AG16" s="32">
        <v>-720680</v>
      </c>
      <c r="AH16" s="32">
        <v>-672126</v>
      </c>
      <c r="AI16" s="32">
        <v>-596967</v>
      </c>
      <c r="AK16" s="32">
        <v>-1296166</v>
      </c>
      <c r="AL16" s="32">
        <v>-1413017</v>
      </c>
      <c r="AM16" s="32">
        <v>-1868402</v>
      </c>
      <c r="AN16" s="32">
        <v>-1426636</v>
      </c>
      <c r="AO16" s="32">
        <v>-1748441</v>
      </c>
      <c r="AP16" s="32">
        <v>-1954568</v>
      </c>
      <c r="AQ16" s="32">
        <v>-2397252.8888900001</v>
      </c>
      <c r="AR16" s="32">
        <v>-2722872</v>
      </c>
    </row>
    <row r="17" spans="1:44" s="2" customFormat="1" ht="12" customHeight="1">
      <c r="A17" s="4"/>
      <c r="B17" s="2" t="s">
        <v>640</v>
      </c>
      <c r="C17" s="2" t="s">
        <v>641</v>
      </c>
      <c r="D17" s="20" t="str">
        <f>IF('Índice IFRS 16 | Index IFRS 16'!$K$6="Português",$C17,$B17)</f>
        <v>Other rent &amp; ACMI</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-64505</v>
      </c>
      <c r="AE17" s="32">
        <v>-76543</v>
      </c>
      <c r="AF17" s="32">
        <v>0</v>
      </c>
      <c r="AG17" s="32">
        <v>0</v>
      </c>
      <c r="AH17" s="32">
        <v>-152417</v>
      </c>
      <c r="AI17" s="32">
        <v>-172201</v>
      </c>
      <c r="AK17" s="32">
        <v>-35619</v>
      </c>
      <c r="AL17" s="32">
        <v>0</v>
      </c>
      <c r="AM17" s="32">
        <v>0</v>
      </c>
      <c r="AN17" s="32">
        <v>0</v>
      </c>
      <c r="AO17" s="32">
        <v>0</v>
      </c>
      <c r="AP17" s="32">
        <v>0</v>
      </c>
      <c r="AQ17" s="32">
        <v>0</v>
      </c>
      <c r="AR17" s="32">
        <v>0</v>
      </c>
    </row>
    <row r="18" spans="1:44" s="2" customFormat="1" ht="12" customHeight="1">
      <c r="A18" s="4"/>
      <c r="B18" s="4" t="s">
        <v>166</v>
      </c>
      <c r="C18" s="4" t="s">
        <v>2</v>
      </c>
      <c r="D18" s="20" t="str">
        <f>IF('Índice IFRS 16 | Index IFRS 16'!$K$6="Português",$C18,$B18)</f>
        <v>Landing fees</v>
      </c>
      <c r="E18" s="32">
        <v>-144914</v>
      </c>
      <c r="F18" s="32">
        <v>-141084</v>
      </c>
      <c r="G18" s="32">
        <v>-157201</v>
      </c>
      <c r="H18" s="32">
        <v>-148901</v>
      </c>
      <c r="I18" s="32">
        <v>-168092</v>
      </c>
      <c r="J18" s="32">
        <v>-169270</v>
      </c>
      <c r="K18" s="32">
        <v>-193207</v>
      </c>
      <c r="L18" s="32">
        <v>-194402</v>
      </c>
      <c r="M18" s="32">
        <v>-201907</v>
      </c>
      <c r="N18" s="32">
        <v>-43758</v>
      </c>
      <c r="O18" s="32">
        <v>-73777</v>
      </c>
      <c r="P18" s="32">
        <v>-146164</v>
      </c>
      <c r="Q18" s="32">
        <v>-149343</v>
      </c>
      <c r="R18" s="32">
        <v>-138790</v>
      </c>
      <c r="S18" s="32">
        <v>-188488</v>
      </c>
      <c r="T18" s="32">
        <v>-201032</v>
      </c>
      <c r="U18" s="32">
        <v>-199107</v>
      </c>
      <c r="V18" s="32">
        <v>-223704</v>
      </c>
      <c r="W18" s="32">
        <v>-237902</v>
      </c>
      <c r="X18" s="32">
        <v>-250533</v>
      </c>
      <c r="Y18" s="32">
        <v>-262361</v>
      </c>
      <c r="Z18" s="32">
        <v>-247040</v>
      </c>
      <c r="AA18" s="32">
        <v>-274130</v>
      </c>
      <c r="AB18" s="32">
        <v>-273375</v>
      </c>
      <c r="AC18" s="32">
        <v>-242239</v>
      </c>
      <c r="AD18" s="32">
        <v>-239604</v>
      </c>
      <c r="AE18" s="32">
        <v>-287057</v>
      </c>
      <c r="AF18" s="32">
        <v>-305918</v>
      </c>
      <c r="AG18" s="32">
        <v>-317829</v>
      </c>
      <c r="AH18" s="32">
        <v>-316564</v>
      </c>
      <c r="AI18" s="32">
        <v>-315882</v>
      </c>
      <c r="AK18" s="32">
        <v>-490569</v>
      </c>
      <c r="AL18" s="32">
        <v>-592100</v>
      </c>
      <c r="AM18" s="32">
        <v>-724971</v>
      </c>
      <c r="AN18" s="32">
        <v>-465606</v>
      </c>
      <c r="AO18" s="32">
        <v>-677653</v>
      </c>
      <c r="AP18" s="32">
        <v>-911246</v>
      </c>
      <c r="AQ18" s="32">
        <v>-1056906.2432200001</v>
      </c>
      <c r="AR18" s="32">
        <v>-1074818</v>
      </c>
    </row>
    <row r="19" spans="1:44" s="2" customFormat="1" ht="12" customHeight="1">
      <c r="A19" s="4"/>
      <c r="B19" s="4" t="s">
        <v>167</v>
      </c>
      <c r="C19" s="4" t="s">
        <v>36</v>
      </c>
      <c r="D19" s="20" t="str">
        <f>IF('Índice IFRS 16 | Index IFRS 16'!$K$6="Português",$C19,$B19)</f>
        <v>Traffic and customer servicing</v>
      </c>
      <c r="E19" s="32">
        <v>-98092</v>
      </c>
      <c r="F19" s="32">
        <v>-92682</v>
      </c>
      <c r="G19" s="32">
        <v>-104808</v>
      </c>
      <c r="H19" s="32">
        <v>-99812</v>
      </c>
      <c r="I19" s="32">
        <v>-108748</v>
      </c>
      <c r="J19" s="32">
        <v>-110085</v>
      </c>
      <c r="K19" s="32">
        <v>-128542</v>
      </c>
      <c r="L19" s="32">
        <v>-129106</v>
      </c>
      <c r="M19" s="32">
        <v>-135202</v>
      </c>
      <c r="N19" s="32">
        <v>-27370</v>
      </c>
      <c r="O19" s="32">
        <v>-46434</v>
      </c>
      <c r="P19" s="32">
        <v>-79321</v>
      </c>
      <c r="Q19" s="32">
        <v>-86665</v>
      </c>
      <c r="R19" s="32">
        <v>-80025</v>
      </c>
      <c r="S19" s="32">
        <v>-104385</v>
      </c>
      <c r="T19" s="32">
        <v>-118274</v>
      </c>
      <c r="U19" s="32">
        <v>-132970</v>
      </c>
      <c r="V19" s="32">
        <v>-150780</v>
      </c>
      <c r="W19" s="32">
        <v>-169643</v>
      </c>
      <c r="X19" s="32">
        <v>-188507</v>
      </c>
      <c r="Y19" s="32">
        <v>-195596</v>
      </c>
      <c r="Z19" s="32">
        <v>-189490</v>
      </c>
      <c r="AA19" s="32">
        <v>-209864</v>
      </c>
      <c r="AB19" s="32">
        <v>-212613</v>
      </c>
      <c r="AC19" s="32">
        <v>-207544</v>
      </c>
      <c r="AD19" s="32">
        <v>-207190</v>
      </c>
      <c r="AE19" s="32">
        <v>-221887</v>
      </c>
      <c r="AF19" s="32">
        <v>-235860</v>
      </c>
      <c r="AG19" s="32">
        <v>-233764</v>
      </c>
      <c r="AH19" s="32">
        <v>-251044</v>
      </c>
      <c r="AI19" s="32">
        <v>-241752</v>
      </c>
      <c r="AK19" s="32">
        <v>-357841</v>
      </c>
      <c r="AL19" s="32">
        <v>-395394</v>
      </c>
      <c r="AM19" s="32">
        <v>-476481</v>
      </c>
      <c r="AN19" s="32">
        <v>-288327</v>
      </c>
      <c r="AO19" s="32">
        <v>-389349</v>
      </c>
      <c r="AP19" s="32">
        <v>-641900</v>
      </c>
      <c r="AQ19" s="32">
        <v>-807563</v>
      </c>
      <c r="AR19" s="32">
        <v>-872481</v>
      </c>
    </row>
    <row r="20" spans="1:44" s="2" customFormat="1" ht="12" customHeight="1">
      <c r="A20" s="4"/>
      <c r="B20" s="4" t="s">
        <v>168</v>
      </c>
      <c r="C20" s="4" t="s">
        <v>169</v>
      </c>
      <c r="D20" s="20" t="str">
        <f>IF('Índice IFRS 16 | Index IFRS 16'!$K$6="Português",$C20,$B20)</f>
        <v>Sales and marketing</v>
      </c>
      <c r="E20" s="32">
        <v>-84384</v>
      </c>
      <c r="F20" s="32">
        <v>-77562</v>
      </c>
      <c r="G20" s="32">
        <v>-100126</v>
      </c>
      <c r="H20" s="32">
        <v>-106591</v>
      </c>
      <c r="I20" s="32">
        <v>-91501</v>
      </c>
      <c r="J20" s="32">
        <v>-108865</v>
      </c>
      <c r="K20" s="32">
        <v>-120422</v>
      </c>
      <c r="L20" s="32">
        <v>-123291</v>
      </c>
      <c r="M20" s="32">
        <v>-109419</v>
      </c>
      <c r="N20" s="32">
        <v>-56417</v>
      </c>
      <c r="O20" s="32">
        <v>-60196</v>
      </c>
      <c r="P20" s="32">
        <v>-103797</v>
      </c>
      <c r="Q20" s="32">
        <v>-86070</v>
      </c>
      <c r="R20" s="32">
        <v>-74428</v>
      </c>
      <c r="S20" s="32">
        <v>-86524</v>
      </c>
      <c r="T20" s="32">
        <v>-157115</v>
      </c>
      <c r="U20" s="32">
        <v>-126851</v>
      </c>
      <c r="V20" s="32">
        <v>-157849</v>
      </c>
      <c r="W20" s="32">
        <v>-196872</v>
      </c>
      <c r="X20" s="32">
        <v>-217431</v>
      </c>
      <c r="Y20" s="32">
        <v>-173997</v>
      </c>
      <c r="Z20" s="32">
        <v>-179820</v>
      </c>
      <c r="AA20" s="32">
        <v>-205304</v>
      </c>
      <c r="AB20" s="32">
        <v>-220143</v>
      </c>
      <c r="AC20" s="32">
        <v>-201951</v>
      </c>
      <c r="AD20" s="32">
        <v>-191480</v>
      </c>
      <c r="AE20" s="32">
        <v>-240212</v>
      </c>
      <c r="AF20" s="32">
        <v>-255581</v>
      </c>
      <c r="AG20" s="32">
        <v>-245811</v>
      </c>
      <c r="AH20" s="32">
        <v>-164898</v>
      </c>
      <c r="AI20" s="32">
        <v>-230496</v>
      </c>
      <c r="AK20" s="32">
        <v>-309540</v>
      </c>
      <c r="AL20" s="32">
        <v>-368663</v>
      </c>
      <c r="AM20" s="32">
        <v>-444079</v>
      </c>
      <c r="AN20" s="32">
        <v>-329829</v>
      </c>
      <c r="AO20" s="32">
        <v>-404137</v>
      </c>
      <c r="AP20" s="32">
        <v>-699003</v>
      </c>
      <c r="AQ20" s="32">
        <v>-779264</v>
      </c>
      <c r="AR20" s="32">
        <v>-889224</v>
      </c>
    </row>
    <row r="21" spans="1:44" s="2" customFormat="1" ht="12" customHeight="1">
      <c r="A21" s="4"/>
      <c r="B21" s="4" t="s">
        <v>170</v>
      </c>
      <c r="C21" s="4" t="s">
        <v>4</v>
      </c>
      <c r="D21" s="20" t="str">
        <f>IF('Índice IFRS 16 | Index IFRS 16'!$K$6="Português",$C21,$B21)</f>
        <v>Maintenance materials and repairs</v>
      </c>
      <c r="E21" s="32">
        <v>-108404</v>
      </c>
      <c r="F21" s="32">
        <v>-42186.574860000001</v>
      </c>
      <c r="G21" s="32">
        <v>-54863</v>
      </c>
      <c r="H21" s="32">
        <v>-33004</v>
      </c>
      <c r="I21" s="32">
        <v>-54268</v>
      </c>
      <c r="J21" s="32">
        <v>-74701</v>
      </c>
      <c r="K21" s="32">
        <v>-82450</v>
      </c>
      <c r="L21" s="32">
        <v>-70141.160759999984</v>
      </c>
      <c r="M21" s="32">
        <v>-125933</v>
      </c>
      <c r="N21" s="32">
        <v>-93174</v>
      </c>
      <c r="O21" s="32">
        <v>-111424</v>
      </c>
      <c r="P21" s="32">
        <v>-119259</v>
      </c>
      <c r="Q21" s="32">
        <v>-93885</v>
      </c>
      <c r="R21" s="32">
        <v>-141348</v>
      </c>
      <c r="S21" s="32">
        <v>-144027</v>
      </c>
      <c r="T21" s="32">
        <v>-167387</v>
      </c>
      <c r="U21" s="32">
        <v>-147200.47492000001</v>
      </c>
      <c r="V21" s="32">
        <v>-168276</v>
      </c>
      <c r="W21" s="32">
        <v>-123888</v>
      </c>
      <c r="X21" s="32">
        <v>-152781.92321000001</v>
      </c>
      <c r="Y21" s="32">
        <v>-157896</v>
      </c>
      <c r="Z21" s="32">
        <v>-200325</v>
      </c>
      <c r="AA21" s="32">
        <v>-155852</v>
      </c>
      <c r="AB21" s="32">
        <v>-172127</v>
      </c>
      <c r="AC21" s="32">
        <v>-197674</v>
      </c>
      <c r="AD21" s="32">
        <v>-170720</v>
      </c>
      <c r="AE21" s="32">
        <v>-192160</v>
      </c>
      <c r="AF21" s="32">
        <v>-228668</v>
      </c>
      <c r="AG21" s="32">
        <v>-202493</v>
      </c>
      <c r="AH21" s="32">
        <v>-202762</v>
      </c>
      <c r="AI21" s="32">
        <v>-167497</v>
      </c>
      <c r="AK21" s="32">
        <v>-484156</v>
      </c>
      <c r="AL21" s="32">
        <v>-238457.57485999999</v>
      </c>
      <c r="AM21" s="32">
        <v>-281560.16076</v>
      </c>
      <c r="AN21" s="32">
        <v>-449790</v>
      </c>
      <c r="AO21" s="32">
        <v>-546647</v>
      </c>
      <c r="AP21" s="32">
        <v>-592146.39812999999</v>
      </c>
      <c r="AQ21" s="32">
        <v>-686199.65922666667</v>
      </c>
      <c r="AR21" s="32">
        <v>-789222</v>
      </c>
    </row>
    <row r="22" spans="1:44" s="2" customFormat="1" ht="12" customHeight="1">
      <c r="A22" s="4"/>
      <c r="B22" s="4" t="s">
        <v>171</v>
      </c>
      <c r="C22" s="4" t="s">
        <v>5</v>
      </c>
      <c r="D22" s="20" t="str">
        <f>IF('Índice IFRS 16 | Index IFRS 16'!$K$6="Português",$C22,$B22)</f>
        <v>Depreciation and amortization</v>
      </c>
      <c r="E22" s="32">
        <v>-306527</v>
      </c>
      <c r="F22" s="32">
        <v>-315825</v>
      </c>
      <c r="G22" s="32">
        <v>-329912</v>
      </c>
      <c r="H22" s="32">
        <v>-331786</v>
      </c>
      <c r="I22" s="32">
        <v>-376994.98</v>
      </c>
      <c r="J22" s="32">
        <v>-383148.04800000001</v>
      </c>
      <c r="K22" s="32">
        <v>-384460.908</v>
      </c>
      <c r="L22" s="32">
        <v>-446769.64377945988</v>
      </c>
      <c r="M22" s="32">
        <v>-480665</v>
      </c>
      <c r="N22" s="32">
        <v>-495912</v>
      </c>
      <c r="O22" s="32">
        <v>-413773.74553000001</v>
      </c>
      <c r="P22" s="32">
        <v>-336020.99624999962</v>
      </c>
      <c r="Q22" s="32">
        <v>-343749</v>
      </c>
      <c r="R22" s="32">
        <v>-349283</v>
      </c>
      <c r="S22" s="32">
        <v>-349277</v>
      </c>
      <c r="T22" s="32">
        <v>-502024</v>
      </c>
      <c r="U22" s="32">
        <v>-522038</v>
      </c>
      <c r="V22" s="32">
        <v>-478155</v>
      </c>
      <c r="W22" s="32">
        <v>-521264</v>
      </c>
      <c r="X22" s="32">
        <v>-572991</v>
      </c>
      <c r="Y22" s="32">
        <v>-567653</v>
      </c>
      <c r="Z22" s="32">
        <v>-564970</v>
      </c>
      <c r="AA22" s="32">
        <v>-597753</v>
      </c>
      <c r="AB22" s="32">
        <v>-583876</v>
      </c>
      <c r="AC22" s="32">
        <v>-614497</v>
      </c>
      <c r="AD22" s="32">
        <v>-611417</v>
      </c>
      <c r="AE22" s="32">
        <v>-626123</v>
      </c>
      <c r="AF22" s="32">
        <v>-711945</v>
      </c>
      <c r="AG22" s="32">
        <v>-815237</v>
      </c>
      <c r="AH22" s="32">
        <v>-762777</v>
      </c>
      <c r="AI22" s="32">
        <v>-717399</v>
      </c>
      <c r="AK22" s="32">
        <v>-1060362</v>
      </c>
      <c r="AL22" s="32">
        <v>-1284050</v>
      </c>
      <c r="AM22" s="32">
        <v>-1591373.5797794599</v>
      </c>
      <c r="AN22" s="32">
        <v>-1726371.7417799996</v>
      </c>
      <c r="AO22" s="32">
        <v>-1544333</v>
      </c>
      <c r="AP22" s="32">
        <v>-2094448</v>
      </c>
      <c r="AQ22" s="32">
        <v>-2314252.0646299999</v>
      </c>
      <c r="AR22" s="32">
        <v>-2563982</v>
      </c>
    </row>
    <row r="23" spans="1:44" s="2" customFormat="1" ht="12" customHeight="1">
      <c r="A23" s="4"/>
      <c r="B23" s="4" t="s">
        <v>172</v>
      </c>
      <c r="C23" s="4" t="s">
        <v>37</v>
      </c>
      <c r="D23" s="20" t="str">
        <f>IF('Índice IFRS 16 | Index IFRS 16'!$K$6="Português",$C23,$B23)</f>
        <v>Other operating expenses</v>
      </c>
      <c r="E23" s="32">
        <v>-173322</v>
      </c>
      <c r="F23" s="32">
        <v>-205272.82998416171</v>
      </c>
      <c r="G23" s="32">
        <v>-137270</v>
      </c>
      <c r="H23" s="32">
        <v>-185373</v>
      </c>
      <c r="I23" s="32">
        <v>-242465</v>
      </c>
      <c r="J23" s="32">
        <v>-248839</v>
      </c>
      <c r="K23" s="32">
        <v>-275408.92798268213</v>
      </c>
      <c r="L23" s="32">
        <v>-171699.31259833998</v>
      </c>
      <c r="M23" s="32">
        <v>-333587</v>
      </c>
      <c r="N23" s="32">
        <v>-217919.876395</v>
      </c>
      <c r="O23" s="32">
        <v>-235817.75741226017</v>
      </c>
      <c r="P23" s="32">
        <v>-272244.07471000054</v>
      </c>
      <c r="Q23" s="32">
        <v>-268020.49300999998</v>
      </c>
      <c r="R23" s="32">
        <v>-288141.69839999999</v>
      </c>
      <c r="S23" s="32">
        <v>-384020.43274000002</v>
      </c>
      <c r="T23" s="32">
        <v>-420764.36476998602</v>
      </c>
      <c r="U23" s="32">
        <v>-371026.68584781024</v>
      </c>
      <c r="V23" s="32">
        <v>-459873</v>
      </c>
      <c r="W23" s="32">
        <v>-269064.94567999989</v>
      </c>
      <c r="X23" s="32">
        <v>-257839.91928838106</v>
      </c>
      <c r="Y23" s="32">
        <v>-447526.67047833302</v>
      </c>
      <c r="Z23" s="32">
        <v>-389176</v>
      </c>
      <c r="AA23" s="32">
        <v>-533790</v>
      </c>
      <c r="AB23" s="32">
        <v>-492213</v>
      </c>
      <c r="AC23" s="32">
        <v>-385822</v>
      </c>
      <c r="AD23" s="32">
        <v>-217161</v>
      </c>
      <c r="AE23" s="32">
        <v>-316636</v>
      </c>
      <c r="AF23" s="32">
        <v>-461748</v>
      </c>
      <c r="AG23" s="32">
        <v>-716044</v>
      </c>
      <c r="AH23" s="32">
        <v>-651106</v>
      </c>
      <c r="AI23" s="32">
        <v>-654291</v>
      </c>
      <c r="AK23" s="32">
        <v>-577205</v>
      </c>
      <c r="AL23" s="32">
        <v>-701237.82998416177</v>
      </c>
      <c r="AM23" s="32">
        <v>-938412.24058102211</v>
      </c>
      <c r="AN23" s="32">
        <v>-1059568.7085172608</v>
      </c>
      <c r="AO23" s="32">
        <v>-1360946.9889199859</v>
      </c>
      <c r="AP23" s="32">
        <v>-1357804.5508161911</v>
      </c>
      <c r="AQ23" s="32">
        <v>-1862741.585579809</v>
      </c>
      <c r="AR23" s="32">
        <v>-1522414.6402</v>
      </c>
    </row>
    <row r="24" spans="1:44" s="2" customFormat="1" ht="12" customHeight="1">
      <c r="A24" s="4"/>
      <c r="B24" s="4" t="s">
        <v>173</v>
      </c>
      <c r="C24" s="4" t="s">
        <v>38</v>
      </c>
      <c r="D24" s="57" t="str">
        <f>IF('Índice IFRS 16 | Index IFRS 16'!$K$6="Português",$C24,$B24)</f>
        <v>Total Operating expenses</v>
      </c>
      <c r="E24" s="34">
        <v>-1826653</v>
      </c>
      <c r="F24" s="34">
        <v>-1792320.4048441618</v>
      </c>
      <c r="G24" s="34">
        <v>-1991305</v>
      </c>
      <c r="H24" s="34">
        <v>-2026902</v>
      </c>
      <c r="I24" s="34">
        <v>-2194821.98</v>
      </c>
      <c r="J24" s="34">
        <v>-2267633.048</v>
      </c>
      <c r="K24" s="34">
        <v>-2479357.8359826822</v>
      </c>
      <c r="L24" s="34">
        <v>-2469069.1171378</v>
      </c>
      <c r="M24" s="34">
        <v>-2629100</v>
      </c>
      <c r="N24" s="34">
        <v>-1221825.8763949999</v>
      </c>
      <c r="O24" s="34">
        <v>-1477113.5029422601</v>
      </c>
      <c r="P24" s="34">
        <v>-1926839.0709600002</v>
      </c>
      <c r="Q24" s="34">
        <v>-2039918.4930099999</v>
      </c>
      <c r="R24" s="34">
        <v>-2102541.6984000001</v>
      </c>
      <c r="S24" s="34">
        <v>-2581463.4327400001</v>
      </c>
      <c r="T24" s="34">
        <v>-3204806.3647699859</v>
      </c>
      <c r="U24" s="34">
        <v>-3122380.1607678104</v>
      </c>
      <c r="V24" s="34">
        <v>-3788299</v>
      </c>
      <c r="W24" s="34">
        <v>-3972980.9456799999</v>
      </c>
      <c r="X24" s="34">
        <v>-3928743.8424983812</v>
      </c>
      <c r="Y24" s="34">
        <v>-4015903.6704783328</v>
      </c>
      <c r="Z24" s="34">
        <v>-3677495</v>
      </c>
      <c r="AA24" s="34">
        <v>-3954034</v>
      </c>
      <c r="AB24" s="34">
        <v>-4147196</v>
      </c>
      <c r="AC24" s="34">
        <v>-3877676</v>
      </c>
      <c r="AD24" s="34">
        <v>-3731568</v>
      </c>
      <c r="AE24" s="34">
        <v>-4102417</v>
      </c>
      <c r="AF24" s="34">
        <v>-4306856</v>
      </c>
      <c r="AG24" s="34">
        <v>-4823847</v>
      </c>
      <c r="AH24" s="34">
        <v>-4562388</v>
      </c>
      <c r="AI24" s="34">
        <v>-4466665</v>
      </c>
      <c r="AK24" s="34">
        <v>-6459653</v>
      </c>
      <c r="AL24" s="34">
        <v>-7637180.4048441621</v>
      </c>
      <c r="AM24" s="34">
        <v>-9410881.9811204821</v>
      </c>
      <c r="AN24" s="34">
        <v>-7254878.4502972607</v>
      </c>
      <c r="AO24" s="34">
        <v>-9928729.9889199864</v>
      </c>
      <c r="AP24" s="34">
        <v>-14812403.948946191</v>
      </c>
      <c r="AQ24" s="34">
        <v>-15794664.441546476</v>
      </c>
      <c r="AR24" s="34">
        <v>-16018516.6402</v>
      </c>
    </row>
    <row r="25" spans="1:44" s="2" customFormat="1" ht="10.5" customHeight="1">
      <c r="A25" s="4"/>
      <c r="D25" s="22"/>
    </row>
    <row r="26" spans="1:44" s="2" customFormat="1" ht="12" customHeight="1">
      <c r="A26" s="4"/>
      <c r="B26" s="4" t="s">
        <v>174</v>
      </c>
      <c r="C26" s="4" t="s">
        <v>41</v>
      </c>
      <c r="D26" s="18" t="str">
        <f>IF('Índice IFRS 16 | Index IFRS 16'!$K$6="Português",$C26,$B26)</f>
        <v>Income (loss) for the period</v>
      </c>
      <c r="E26" s="1">
        <v>365276.79327999987</v>
      </c>
      <c r="F26" s="1">
        <v>201901.59515583818</v>
      </c>
      <c r="G26" s="1">
        <v>424426</v>
      </c>
      <c r="H26" s="1">
        <v>428279</v>
      </c>
      <c r="I26" s="1">
        <v>347171.02</v>
      </c>
      <c r="J26" s="1">
        <v>350061.95200000005</v>
      </c>
      <c r="K26" s="1">
        <v>551376.16401731782</v>
      </c>
      <c r="L26" s="1">
        <v>782825.88286220003</v>
      </c>
      <c r="M26" s="1">
        <v>173575</v>
      </c>
      <c r="N26" s="1">
        <v>-820233.87639499991</v>
      </c>
      <c r="O26" s="1">
        <v>-671787.50294226012</v>
      </c>
      <c r="P26" s="1">
        <v>-143166.46169000026</v>
      </c>
      <c r="Q26" s="1">
        <v>-214096.49300999986</v>
      </c>
      <c r="R26" s="1">
        <v>-400175.69840000011</v>
      </c>
      <c r="S26" s="1">
        <v>136337.56725999992</v>
      </c>
      <c r="T26" s="1">
        <v>524933.6352300141</v>
      </c>
      <c r="U26" s="1">
        <v>70660.839232189581</v>
      </c>
      <c r="V26" s="1">
        <v>136464</v>
      </c>
      <c r="W26" s="1">
        <v>403830.05432000011</v>
      </c>
      <c r="X26" s="1">
        <v>524708.15750161884</v>
      </c>
      <c r="Y26" s="1">
        <v>462424.32952166721</v>
      </c>
      <c r="Z26" s="1">
        <v>591916</v>
      </c>
      <c r="AA26" s="1">
        <v>962406</v>
      </c>
      <c r="AB26" s="1">
        <v>883201</v>
      </c>
      <c r="AC26" s="1">
        <v>800736</v>
      </c>
      <c r="AD26" s="1">
        <v>441177</v>
      </c>
      <c r="AE26" s="1">
        <v>1027180</v>
      </c>
      <c r="AF26" s="1">
        <v>1238598</v>
      </c>
      <c r="AG26" s="1">
        <v>570575</v>
      </c>
      <c r="AH26" s="1">
        <v>379956</v>
      </c>
      <c r="AI26" s="1">
        <v>1270380</v>
      </c>
      <c r="AK26" s="1">
        <v>1229153</v>
      </c>
      <c r="AL26" s="1">
        <v>1419883.3884358378</v>
      </c>
      <c r="AM26" s="1">
        <v>2031435.0188795179</v>
      </c>
      <c r="AN26" s="1">
        <v>-1461612.8410272608</v>
      </c>
      <c r="AO26" s="1">
        <v>46999.011080013588</v>
      </c>
      <c r="AP26" s="1">
        <v>1135663.051053809</v>
      </c>
      <c r="AQ26" s="1">
        <v>2899911.7318235245</v>
      </c>
      <c r="AR26" s="1">
        <v>3507691.7557500005</v>
      </c>
    </row>
    <row r="27" spans="1:44" s="2" customFormat="1" ht="12" customHeight="1">
      <c r="A27" s="4"/>
      <c r="B27" s="4" t="s">
        <v>175</v>
      </c>
      <c r="C27" s="4" t="s">
        <v>7</v>
      </c>
      <c r="D27" s="10" t="str">
        <f>IF('Índice IFRS 16 | Index IFRS 16'!$K$6="Português",$C27,$B27)</f>
        <v xml:space="preserve">EBIT Margin </v>
      </c>
      <c r="E27" s="78">
        <v>0.16664621029371579</v>
      </c>
      <c r="F27" s="78">
        <v>0.10124328944111446</v>
      </c>
      <c r="G27" s="78">
        <v>0.17569257504250266</v>
      </c>
      <c r="H27" s="78">
        <v>0.17443887029102945</v>
      </c>
      <c r="I27" s="78">
        <v>0.13657434147143599</v>
      </c>
      <c r="J27" s="78">
        <v>0.13372908302915354</v>
      </c>
      <c r="K27" s="78">
        <v>0.18192826028853665</v>
      </c>
      <c r="L27" s="78">
        <v>0.2407291388135841</v>
      </c>
      <c r="M27" s="78">
        <v>6.1931904341388136E-2</v>
      </c>
      <c r="N27" s="78">
        <v>-2.042455717232913</v>
      </c>
      <c r="O27" s="78">
        <v>-0.83418081986954362</v>
      </c>
      <c r="P27" s="78">
        <v>-8.0264988622880576E-2</v>
      </c>
      <c r="Q27" s="78">
        <v>-0.11726033151643471</v>
      </c>
      <c r="R27" s="78">
        <v>-0.23507030709024976</v>
      </c>
      <c r="S27" s="78">
        <v>5.0164661525991021E-2</v>
      </c>
      <c r="T27" s="78">
        <v>0.14074268856006428</v>
      </c>
      <c r="U27" s="78">
        <v>2.2129637305687455E-2</v>
      </c>
      <c r="V27" s="78">
        <v>3.4769997576923756E-2</v>
      </c>
      <c r="W27" s="78">
        <v>9.2265819639002031E-2</v>
      </c>
      <c r="X27" s="78">
        <v>0.11782054853215412</v>
      </c>
      <c r="Y27" s="78">
        <v>0.10325825386654734</v>
      </c>
      <c r="Z27" s="78">
        <v>0.13864113808672907</v>
      </c>
      <c r="AA27" s="78">
        <v>0.19575261774780126</v>
      </c>
      <c r="AB27" s="78">
        <v>0.1755728225823926</v>
      </c>
      <c r="AC27" s="78">
        <v>0.17115551174201846</v>
      </c>
      <c r="AD27" s="78">
        <v>0.10572824363818062</v>
      </c>
      <c r="AE27" s="78">
        <v>0.20024575029968242</v>
      </c>
      <c r="AF27" s="78">
        <v>0.22335375967414028</v>
      </c>
      <c r="AG27" s="78">
        <v>0.10577129486717947</v>
      </c>
      <c r="AH27" s="78">
        <v>7.6877692042480253E-2</v>
      </c>
      <c r="AI27" s="78">
        <v>0.22143455385132937</v>
      </c>
      <c r="AK27" s="78">
        <v>0.15986266268130578</v>
      </c>
      <c r="AL27" s="78">
        <v>0.15677082781390342</v>
      </c>
      <c r="AM27" s="78">
        <v>0.17753703370388341</v>
      </c>
      <c r="AN27" s="78">
        <v>-0.25229515434066835</v>
      </c>
      <c r="AO27" s="78">
        <v>4.7113359915865382E-3</v>
      </c>
      <c r="AP27" s="78">
        <v>7.1210075243213419E-2</v>
      </c>
      <c r="AQ27" s="78">
        <v>0.1551204854782631</v>
      </c>
      <c r="AR27" s="78">
        <v>0.17964018843912077</v>
      </c>
    </row>
    <row r="28" spans="1:44" s="2" customFormat="1" ht="8.25" customHeight="1">
      <c r="A28" s="16"/>
      <c r="B28" s="5"/>
      <c r="C28" s="5"/>
      <c r="D28" s="23"/>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K28" s="24"/>
      <c r="AL28" s="24"/>
      <c r="AM28" s="24"/>
      <c r="AN28" s="24"/>
      <c r="AO28" s="24"/>
      <c r="AP28" s="24"/>
      <c r="AQ28" s="24"/>
      <c r="AR28" s="24"/>
    </row>
    <row r="29" spans="1:44" s="2" customFormat="1" ht="12" customHeight="1">
      <c r="A29" s="4"/>
      <c r="B29" s="5" t="s">
        <v>633</v>
      </c>
      <c r="C29" s="5" t="s">
        <v>634</v>
      </c>
      <c r="D29" s="18" t="str">
        <f>IF('Índice IFRS 16 | Index IFRS 16'!$K$6="Português",$C29,$B29)</f>
        <v>Financial result¹³</v>
      </c>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K29" s="1"/>
      <c r="AL29" s="1"/>
      <c r="AM29" s="1"/>
      <c r="AN29" s="1"/>
      <c r="AO29" s="1"/>
      <c r="AP29" s="1"/>
      <c r="AQ29" s="1"/>
      <c r="AR29" s="1"/>
    </row>
    <row r="30" spans="1:44" s="2" customFormat="1" ht="12" customHeight="1">
      <c r="A30" s="4"/>
      <c r="B30" s="4" t="s">
        <v>177</v>
      </c>
      <c r="C30" s="4" t="s">
        <v>9</v>
      </c>
      <c r="D30" s="20" t="str">
        <f>IF('Índice IFRS 16 | Index IFRS 16'!$K$6="Português",$C30,$B30)</f>
        <v xml:space="preserve">Financial income </v>
      </c>
      <c r="E30" s="11">
        <v>20217</v>
      </c>
      <c r="F30" s="11">
        <v>19881</v>
      </c>
      <c r="G30" s="11">
        <v>18517</v>
      </c>
      <c r="H30" s="11">
        <v>15907</v>
      </c>
      <c r="I30" s="11">
        <v>18277</v>
      </c>
      <c r="J30" s="11">
        <v>20612</v>
      </c>
      <c r="K30" s="11">
        <v>20142</v>
      </c>
      <c r="L30" s="11">
        <v>13040</v>
      </c>
      <c r="M30" s="11">
        <v>12887</v>
      </c>
      <c r="N30" s="11">
        <v>20759</v>
      </c>
      <c r="O30" s="11">
        <v>12262</v>
      </c>
      <c r="P30" s="11">
        <v>14390</v>
      </c>
      <c r="Q30" s="11">
        <v>25349</v>
      </c>
      <c r="R30" s="11">
        <v>30484</v>
      </c>
      <c r="S30" s="11">
        <v>33552</v>
      </c>
      <c r="T30" s="11">
        <v>64895</v>
      </c>
      <c r="U30" s="11">
        <v>48914</v>
      </c>
      <c r="V30" s="11">
        <v>42084</v>
      </c>
      <c r="W30" s="11">
        <v>100232</v>
      </c>
      <c r="X30" s="11">
        <v>86059</v>
      </c>
      <c r="Y30" s="11">
        <v>53466</v>
      </c>
      <c r="Z30" s="11">
        <v>50984</v>
      </c>
      <c r="AA30" s="11">
        <v>39433</v>
      </c>
      <c r="AB30" s="11">
        <v>76258</v>
      </c>
      <c r="AC30" s="11">
        <v>44924</v>
      </c>
      <c r="AD30" s="11">
        <v>50994</v>
      </c>
      <c r="AE30" s="11">
        <v>56535</v>
      </c>
      <c r="AF30" s="11">
        <v>86605</v>
      </c>
      <c r="AG30" s="11">
        <v>31589</v>
      </c>
      <c r="AH30" s="11">
        <v>783649</v>
      </c>
      <c r="AI30" s="11">
        <v>43291</v>
      </c>
      <c r="AK30" s="11">
        <v>128272</v>
      </c>
      <c r="AL30" s="11">
        <v>74522</v>
      </c>
      <c r="AM30" s="11">
        <v>72071</v>
      </c>
      <c r="AN30" s="11">
        <v>60298</v>
      </c>
      <c r="AO30" s="11">
        <v>154280</v>
      </c>
      <c r="AP30" s="11">
        <v>277289</v>
      </c>
      <c r="AQ30" s="11">
        <v>220141</v>
      </c>
      <c r="AR30" s="11">
        <v>239058</v>
      </c>
    </row>
    <row r="31" spans="1:44" s="2" customFormat="1" ht="12" customHeight="1">
      <c r="A31" s="4"/>
      <c r="B31" s="4" t="s">
        <v>178</v>
      </c>
      <c r="C31" s="4" t="s">
        <v>10</v>
      </c>
      <c r="D31" s="20" t="str">
        <f>IF('Índice IFRS 16 | Index IFRS 16'!$K$6="Português",$C31,$B31)</f>
        <v xml:space="preserve">Financial expense </v>
      </c>
      <c r="E31" s="32">
        <v>-258021</v>
      </c>
      <c r="F31" s="32">
        <v>-262224</v>
      </c>
      <c r="G31" s="32">
        <v>-280144</v>
      </c>
      <c r="H31" s="32">
        <v>-294439</v>
      </c>
      <c r="I31" s="32">
        <v>-284089</v>
      </c>
      <c r="J31" s="32">
        <v>-313067</v>
      </c>
      <c r="K31" s="32">
        <v>-322578</v>
      </c>
      <c r="L31" s="32">
        <v>-409790</v>
      </c>
      <c r="M31" s="32">
        <v>-438470</v>
      </c>
      <c r="N31" s="32">
        <v>-602996</v>
      </c>
      <c r="O31" s="32">
        <v>-575730</v>
      </c>
      <c r="P31" s="32">
        <v>-852838</v>
      </c>
      <c r="Q31" s="32">
        <v>-860196</v>
      </c>
      <c r="R31" s="32">
        <v>-823574</v>
      </c>
      <c r="S31" s="32">
        <v>-934437</v>
      </c>
      <c r="T31" s="32">
        <v>-1014977</v>
      </c>
      <c r="U31" s="32">
        <v>-969084</v>
      </c>
      <c r="V31" s="32">
        <v>-1069641</v>
      </c>
      <c r="W31" s="32">
        <v>-1271067</v>
      </c>
      <c r="X31" s="32">
        <v>-1248352.9948210667</v>
      </c>
      <c r="Y31" s="32">
        <v>-1195662.1636699999</v>
      </c>
      <c r="Z31" s="32">
        <v>-1134972</v>
      </c>
      <c r="AA31" s="32">
        <v>-1329915</v>
      </c>
      <c r="AB31" s="32">
        <v>-1207265</v>
      </c>
      <c r="AC31" s="32">
        <v>-1161928</v>
      </c>
      <c r="AD31" s="32">
        <v>-1268292</v>
      </c>
      <c r="AE31" s="32">
        <v>-1173075</v>
      </c>
      <c r="AF31" s="32">
        <v>-1212569</v>
      </c>
      <c r="AG31" s="32">
        <v>-2393538</v>
      </c>
      <c r="AH31" s="32">
        <v>-1617849</v>
      </c>
      <c r="AI31" s="32">
        <v>-2876547</v>
      </c>
      <c r="AK31" s="32">
        <v>-1037158</v>
      </c>
      <c r="AL31" s="32">
        <v>-1094828</v>
      </c>
      <c r="AM31" s="32">
        <v>-1329524</v>
      </c>
      <c r="AN31" s="32">
        <v>-2470034</v>
      </c>
      <c r="AO31" s="32">
        <v>-3633184</v>
      </c>
      <c r="AP31" s="32">
        <v>-4558144.994821067</v>
      </c>
      <c r="AQ31" s="32">
        <v>-5363540.412719069</v>
      </c>
      <c r="AR31" s="32">
        <v>-4741167.0451999996</v>
      </c>
    </row>
    <row r="32" spans="1:44" s="2" customFormat="1" ht="12" customHeight="1">
      <c r="A32" s="4"/>
      <c r="B32" s="4" t="s">
        <v>179</v>
      </c>
      <c r="C32" s="4" t="s">
        <v>11</v>
      </c>
      <c r="D32" s="20" t="str">
        <f>IF('Índice IFRS 16 | Index IFRS 16'!$K$6="Português",$C32,$B32)</f>
        <v xml:space="preserve">Derivative financial instruments </v>
      </c>
      <c r="E32" s="32">
        <v>13498</v>
      </c>
      <c r="F32" s="32">
        <v>300087</v>
      </c>
      <c r="G32" s="32">
        <v>36883</v>
      </c>
      <c r="H32" s="32">
        <v>-52374</v>
      </c>
      <c r="I32" s="32">
        <v>126040</v>
      </c>
      <c r="J32" s="32">
        <v>42310</v>
      </c>
      <c r="K32" s="32">
        <v>135326</v>
      </c>
      <c r="L32" s="32">
        <v>21775</v>
      </c>
      <c r="M32" s="32">
        <v>-1281616</v>
      </c>
      <c r="N32" s="32">
        <v>-265164</v>
      </c>
      <c r="O32" s="32">
        <v>68747</v>
      </c>
      <c r="P32" s="32">
        <v>25917</v>
      </c>
      <c r="Q32" s="32">
        <v>24140</v>
      </c>
      <c r="R32" s="32">
        <v>-10793</v>
      </c>
      <c r="S32" s="32">
        <v>7325</v>
      </c>
      <c r="T32" s="32">
        <v>14299</v>
      </c>
      <c r="U32" s="32">
        <v>209867</v>
      </c>
      <c r="V32" s="32">
        <v>281920</v>
      </c>
      <c r="W32" s="32">
        <v>-150042</v>
      </c>
      <c r="X32" s="32">
        <v>96445.316709999985</v>
      </c>
      <c r="Y32" s="32">
        <v>-193932.75021</v>
      </c>
      <c r="Z32" s="32">
        <v>-46818</v>
      </c>
      <c r="AA32" s="32">
        <v>161688</v>
      </c>
      <c r="AB32" s="32">
        <v>-134146</v>
      </c>
      <c r="AC32" s="32">
        <v>38370</v>
      </c>
      <c r="AD32" s="32">
        <v>-37101</v>
      </c>
      <c r="AE32" s="32">
        <v>-122087</v>
      </c>
      <c r="AF32" s="32">
        <v>1512</v>
      </c>
      <c r="AG32" s="32">
        <v>7371</v>
      </c>
      <c r="AH32" s="32">
        <v>-27393</v>
      </c>
      <c r="AI32" s="32">
        <v>-1</v>
      </c>
      <c r="AK32" s="32">
        <v>-90171</v>
      </c>
      <c r="AL32" s="11">
        <v>298094</v>
      </c>
      <c r="AM32" s="32">
        <v>325451</v>
      </c>
      <c r="AN32" s="32">
        <v>-1452116</v>
      </c>
      <c r="AO32" s="32">
        <v>34971</v>
      </c>
      <c r="AP32" s="32">
        <v>438190.31670999998</v>
      </c>
      <c r="AQ32" s="32">
        <v>19858.326640000043</v>
      </c>
      <c r="AR32" s="32">
        <v>-119306.22007999988</v>
      </c>
    </row>
    <row r="33" spans="1:44" s="2" customFormat="1" ht="12" customHeight="1">
      <c r="A33" s="4"/>
      <c r="B33" s="4" t="s">
        <v>180</v>
      </c>
      <c r="C33" s="4" t="s">
        <v>12</v>
      </c>
      <c r="D33" s="20" t="str">
        <f>IF('Índice IFRS 16 | Index IFRS 16'!$K$6="Português",$C33,$B33)</f>
        <v xml:space="preserve">Foreign currency exchange, net </v>
      </c>
      <c r="E33" s="32">
        <v>-10976</v>
      </c>
      <c r="F33" s="32">
        <v>-1212588</v>
      </c>
      <c r="G33" s="32">
        <v>-361541</v>
      </c>
      <c r="H33" s="32">
        <v>279041</v>
      </c>
      <c r="I33" s="32">
        <v>-90274</v>
      </c>
      <c r="J33" s="32">
        <v>203725</v>
      </c>
      <c r="K33" s="32">
        <v>-941403</v>
      </c>
      <c r="L33" s="32">
        <v>436047</v>
      </c>
      <c r="M33" s="32">
        <v>-4233800</v>
      </c>
      <c r="N33" s="32">
        <v>-1039779</v>
      </c>
      <c r="O33" s="32">
        <v>-542642</v>
      </c>
      <c r="P33" s="32">
        <v>1431323</v>
      </c>
      <c r="Q33" s="32">
        <v>-1626408</v>
      </c>
      <c r="R33" s="32">
        <v>2279479</v>
      </c>
      <c r="S33" s="32">
        <v>-1485137</v>
      </c>
      <c r="T33" s="32">
        <v>-533529</v>
      </c>
      <c r="U33" s="32">
        <v>3298405</v>
      </c>
      <c r="V33" s="32">
        <v>-2015428</v>
      </c>
      <c r="W33" s="32">
        <v>-727925</v>
      </c>
      <c r="X33" s="32">
        <v>772301.25740361726</v>
      </c>
      <c r="Y33" s="32">
        <v>551514.43657000002</v>
      </c>
      <c r="Z33" s="32">
        <v>1036795</v>
      </c>
      <c r="AA33" s="32">
        <v>-908652</v>
      </c>
      <c r="AB33" s="32">
        <v>824811</v>
      </c>
      <c r="AC33" s="32">
        <v>-847296</v>
      </c>
      <c r="AD33" s="32">
        <v>-3084971</v>
      </c>
      <c r="AE33" s="32">
        <v>601867</v>
      </c>
      <c r="AF33" s="32">
        <v>-4065055</v>
      </c>
      <c r="AG33" s="32">
        <v>2567089</v>
      </c>
      <c r="AH33" s="32">
        <v>1775056</v>
      </c>
      <c r="AI33" s="32">
        <v>918725</v>
      </c>
      <c r="AK33" s="32">
        <v>-9595</v>
      </c>
      <c r="AL33" s="32">
        <v>-1306064</v>
      </c>
      <c r="AM33" s="32">
        <v>-391905</v>
      </c>
      <c r="AN33" s="32">
        <v>-4384898</v>
      </c>
      <c r="AO33" s="32">
        <v>-1365595</v>
      </c>
      <c r="AP33" s="32">
        <v>1327353.2574036173</v>
      </c>
      <c r="AQ33" s="32">
        <v>1562831.6621711119</v>
      </c>
      <c r="AR33" s="32">
        <v>-7160074.4504499994</v>
      </c>
    </row>
    <row r="34" spans="1:44" s="2" customFormat="1" ht="12" customHeight="1">
      <c r="A34" s="4"/>
      <c r="B34" s="4"/>
      <c r="C34" s="4"/>
      <c r="D34" s="23"/>
      <c r="E34" s="21">
        <v>-235282</v>
      </c>
      <c r="F34" s="21">
        <v>-1154844</v>
      </c>
      <c r="G34" s="21">
        <v>-586285</v>
      </c>
      <c r="H34" s="21">
        <v>-51865</v>
      </c>
      <c r="I34" s="21">
        <v>-230046</v>
      </c>
      <c r="J34" s="21">
        <v>-46420</v>
      </c>
      <c r="K34" s="21">
        <v>-1108513</v>
      </c>
      <c r="L34" s="21">
        <v>61072</v>
      </c>
      <c r="M34" s="21">
        <v>-5940999</v>
      </c>
      <c r="N34" s="21">
        <v>-1887180</v>
      </c>
      <c r="O34" s="21">
        <v>-1037363</v>
      </c>
      <c r="P34" s="21">
        <v>618792</v>
      </c>
      <c r="Q34" s="21">
        <v>-2437115</v>
      </c>
      <c r="R34" s="21">
        <v>1475596</v>
      </c>
      <c r="S34" s="21">
        <v>-2378697</v>
      </c>
      <c r="T34" s="21">
        <v>-1469312</v>
      </c>
      <c r="U34" s="21">
        <v>2588102</v>
      </c>
      <c r="V34" s="21">
        <v>-2761065</v>
      </c>
      <c r="W34" s="21">
        <v>-2048802</v>
      </c>
      <c r="X34" s="21">
        <v>-293547.42070744955</v>
      </c>
      <c r="Y34" s="21">
        <v>-784614.47730999987</v>
      </c>
      <c r="Z34" s="21">
        <v>-94011</v>
      </c>
      <c r="AA34" s="21">
        <v>-2037446</v>
      </c>
      <c r="AB34" s="21">
        <v>-440342</v>
      </c>
      <c r="AC34" s="21">
        <v>-1925929</v>
      </c>
      <c r="AD34" s="21">
        <v>-4339370</v>
      </c>
      <c r="AE34" s="21">
        <v>-636760</v>
      </c>
      <c r="AF34" s="21">
        <v>-5189507</v>
      </c>
      <c r="AG34" s="21">
        <v>212511</v>
      </c>
      <c r="AH34" s="21">
        <v>913463</v>
      </c>
      <c r="AI34" s="21">
        <v>-1914533</v>
      </c>
      <c r="AK34" s="21">
        <v>-1008652</v>
      </c>
      <c r="AL34" s="21">
        <v>-2028276</v>
      </c>
      <c r="AM34" s="21">
        <v>-1323907</v>
      </c>
      <c r="AN34" s="21">
        <v>-8246750</v>
      </c>
      <c r="AO34" s="21">
        <v>-4809528</v>
      </c>
      <c r="AP34" s="21">
        <v>-2515312.4207074498</v>
      </c>
      <c r="AQ34" s="21">
        <v>-3560709.4239079575</v>
      </c>
      <c r="AR34" s="21">
        <v>-11781489.715729998</v>
      </c>
    </row>
    <row r="35" spans="1:44" s="2" customFormat="1" ht="12" customHeight="1">
      <c r="A35" s="4"/>
      <c r="B35" s="4" t="s">
        <v>181</v>
      </c>
      <c r="C35" s="4" t="s">
        <v>28</v>
      </c>
      <c r="D35" s="22" t="str">
        <f>IF('Índice IFRS 16 | Index IFRS 16'!$K$6="Português",$C35,$B35)</f>
        <v>Related parties result</v>
      </c>
      <c r="E35" s="11">
        <v>60729</v>
      </c>
      <c r="F35" s="11">
        <v>131393</v>
      </c>
      <c r="G35" s="11">
        <v>101740</v>
      </c>
      <c r="H35" s="11">
        <v>87863</v>
      </c>
      <c r="I35" s="32">
        <v>-52857</v>
      </c>
      <c r="J35" s="32">
        <v>1884</v>
      </c>
      <c r="K35" s="32">
        <v>24822</v>
      </c>
      <c r="L35" s="32">
        <v>9193</v>
      </c>
      <c r="M35" s="32">
        <v>-618517</v>
      </c>
      <c r="N35" s="32">
        <v>-238941</v>
      </c>
      <c r="O35" s="32">
        <v>81054</v>
      </c>
      <c r="P35" s="32">
        <v>62571</v>
      </c>
      <c r="Q35" s="32">
        <v>-1294.39815</v>
      </c>
      <c r="R35" s="32">
        <v>-1290</v>
      </c>
      <c r="S35" s="32">
        <v>-1308</v>
      </c>
      <c r="T35" s="32">
        <v>-1281</v>
      </c>
      <c r="U35" s="32">
        <v>0</v>
      </c>
      <c r="V35" s="32">
        <v>0</v>
      </c>
      <c r="W35" s="32">
        <v>0</v>
      </c>
      <c r="X35" s="32">
        <v>0</v>
      </c>
      <c r="Y35" s="32">
        <v>0</v>
      </c>
      <c r="Z35" s="32">
        <v>0</v>
      </c>
      <c r="AA35" s="32">
        <v>0</v>
      </c>
      <c r="AB35" s="32">
        <v>0</v>
      </c>
      <c r="AC35" s="32">
        <v>0</v>
      </c>
      <c r="AD35" s="32">
        <v>0</v>
      </c>
      <c r="AE35" s="32">
        <v>0</v>
      </c>
      <c r="AF35" s="32">
        <v>0</v>
      </c>
      <c r="AG35" s="32">
        <v>0</v>
      </c>
      <c r="AH35" s="32">
        <v>0</v>
      </c>
      <c r="AI35" s="32">
        <v>0</v>
      </c>
      <c r="AK35" s="11">
        <v>176975</v>
      </c>
      <c r="AL35" s="11">
        <v>381725</v>
      </c>
      <c r="AM35" s="32">
        <v>-16958</v>
      </c>
      <c r="AN35" s="32">
        <v>-713833</v>
      </c>
      <c r="AO35" s="32">
        <v>-5173.39815</v>
      </c>
      <c r="AP35" s="32">
        <v>0</v>
      </c>
      <c r="AQ35" s="32">
        <v>0</v>
      </c>
      <c r="AR35" s="32">
        <v>0</v>
      </c>
    </row>
    <row r="36" spans="1:44" s="2" customFormat="1"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K36" s="11"/>
      <c r="AL36" s="11"/>
      <c r="AM36" s="11"/>
      <c r="AN36" s="11"/>
      <c r="AO36" s="11"/>
      <c r="AP36" s="11"/>
      <c r="AQ36" s="11"/>
      <c r="AR36" s="11"/>
    </row>
    <row r="37" spans="1:44" s="2" customFormat="1" ht="12" customHeight="1">
      <c r="A37" s="4"/>
      <c r="B37" s="4" t="s">
        <v>182</v>
      </c>
      <c r="C37" s="4" t="s">
        <v>40</v>
      </c>
      <c r="D37" s="58" t="str">
        <f>IF('Índice IFRS 16 | Index IFRS 16'!$K$6="Português",$C37,$B37)</f>
        <v>Loss before income tax</v>
      </c>
      <c r="E37" s="21">
        <v>190723.79327999987</v>
      </c>
      <c r="F37" s="21">
        <v>-821549.40484416182</v>
      </c>
      <c r="G37" s="21">
        <v>-60119</v>
      </c>
      <c r="H37" s="21">
        <v>464277</v>
      </c>
      <c r="I37" s="21">
        <v>64268.020000000019</v>
      </c>
      <c r="J37" s="21">
        <v>305525.95200000005</v>
      </c>
      <c r="K37" s="21">
        <v>-532314.83598268218</v>
      </c>
      <c r="L37" s="21">
        <v>853090.88286220003</v>
      </c>
      <c r="M37" s="21">
        <v>-6385941</v>
      </c>
      <c r="N37" s="21">
        <v>-2946354.8763950001</v>
      </c>
      <c r="O37" s="21">
        <v>-1628096.5029422601</v>
      </c>
      <c r="P37" s="21">
        <v>538196.53830999974</v>
      </c>
      <c r="Q37" s="21">
        <v>-2652505.8911599996</v>
      </c>
      <c r="R37" s="21">
        <v>1074130.3015999999</v>
      </c>
      <c r="S37" s="21">
        <v>-2243667.4327400001</v>
      </c>
      <c r="T37" s="21">
        <v>-945659.3647699859</v>
      </c>
      <c r="U37" s="21">
        <v>2658762.8392321896</v>
      </c>
      <c r="V37" s="21">
        <v>-2624601</v>
      </c>
      <c r="W37" s="21">
        <v>-1644971.9456799999</v>
      </c>
      <c r="X37" s="21">
        <v>231160.73679416929</v>
      </c>
      <c r="Y37" s="21">
        <v>-322190.14778833266</v>
      </c>
      <c r="Z37" s="21">
        <v>497905</v>
      </c>
      <c r="AA37" s="21">
        <v>-1075040</v>
      </c>
      <c r="AB37" s="21">
        <v>442859</v>
      </c>
      <c r="AC37" s="21">
        <v>-1125193</v>
      </c>
      <c r="AD37" s="21">
        <v>-3898193</v>
      </c>
      <c r="AE37" s="21">
        <v>390420</v>
      </c>
      <c r="AF37" s="21">
        <v>-3950909</v>
      </c>
      <c r="AG37" s="21">
        <v>783086</v>
      </c>
      <c r="AH37" s="21">
        <v>1293419</v>
      </c>
      <c r="AI37" s="21">
        <v>-644153</v>
      </c>
      <c r="AK37" s="21">
        <v>397476</v>
      </c>
      <c r="AL37" s="21">
        <v>-226667.61156416219</v>
      </c>
      <c r="AM37" s="21">
        <v>690570.01887951791</v>
      </c>
      <c r="AN37" s="21">
        <v>-10422195.84102726</v>
      </c>
      <c r="AO37" s="21">
        <v>-4767702.3870699862</v>
      </c>
      <c r="AP37" s="21">
        <v>-1379649.3696536408</v>
      </c>
      <c r="AQ37" s="21">
        <v>-660797.69208443258</v>
      </c>
      <c r="AR37" s="21">
        <v>-8273797.9599799979</v>
      </c>
    </row>
    <row r="38" spans="1:44" s="2" customFormat="1" ht="12" customHeight="1">
      <c r="A38" s="4"/>
      <c r="B38" s="4" t="s">
        <v>183</v>
      </c>
      <c r="C38" s="4" t="s">
        <v>13</v>
      </c>
      <c r="D38" s="20" t="str">
        <f>IF('Índice IFRS 16 | Index IFRS 16'!$K$6="Português",$C38,$B38)</f>
        <v>Income tax and social contribution</v>
      </c>
      <c r="E38" s="32">
        <v>-1324</v>
      </c>
      <c r="F38" s="32">
        <v>292</v>
      </c>
      <c r="G38" s="32">
        <v>-1503</v>
      </c>
      <c r="H38" s="32">
        <v>-8689</v>
      </c>
      <c r="I38" s="32">
        <v>-374</v>
      </c>
      <c r="J38" s="32">
        <v>-1278</v>
      </c>
      <c r="K38" s="32">
        <v>-249</v>
      </c>
      <c r="L38" s="32">
        <v>-327</v>
      </c>
      <c r="M38" s="32">
        <v>-13015.5774</v>
      </c>
      <c r="N38" s="32">
        <v>5597</v>
      </c>
      <c r="O38" s="32">
        <v>2238</v>
      </c>
      <c r="P38" s="32">
        <v>5170</v>
      </c>
      <c r="Q38" s="32">
        <v>0</v>
      </c>
      <c r="R38" s="32">
        <v>0</v>
      </c>
      <c r="S38" s="32">
        <v>0</v>
      </c>
      <c r="T38" s="32">
        <v>0</v>
      </c>
      <c r="U38" s="32">
        <v>0</v>
      </c>
      <c r="V38" s="32">
        <v>0</v>
      </c>
      <c r="W38" s="32">
        <v>0</v>
      </c>
      <c r="X38" s="32">
        <v>1</v>
      </c>
      <c r="Y38" s="32">
        <v>0</v>
      </c>
      <c r="Z38" s="32">
        <v>0</v>
      </c>
      <c r="AA38" s="32">
        <v>0</v>
      </c>
      <c r="AB38" s="32">
        <v>0</v>
      </c>
      <c r="AC38" s="32">
        <v>0</v>
      </c>
      <c r="AD38" s="32">
        <v>-288</v>
      </c>
      <c r="AE38" s="32">
        <v>-685</v>
      </c>
      <c r="AF38" s="32">
        <v>250</v>
      </c>
      <c r="AG38" s="32">
        <v>-15</v>
      </c>
      <c r="AH38" s="32">
        <v>-12</v>
      </c>
      <c r="AI38" s="32">
        <v>0</v>
      </c>
      <c r="AK38" s="32">
        <v>2875</v>
      </c>
      <c r="AL38" s="32">
        <v>-11224</v>
      </c>
      <c r="AM38" s="32">
        <v>-2228</v>
      </c>
      <c r="AN38" s="32">
        <v>-10.577400000000125</v>
      </c>
      <c r="AO38" s="32">
        <v>0</v>
      </c>
      <c r="AP38" s="32">
        <v>1</v>
      </c>
      <c r="AQ38" s="32">
        <v>0</v>
      </c>
      <c r="AR38" s="32">
        <v>-723</v>
      </c>
    </row>
    <row r="39" spans="1:44" s="2" customFormat="1" ht="12" customHeight="1">
      <c r="A39" s="4"/>
      <c r="B39" s="4" t="s">
        <v>184</v>
      </c>
      <c r="C39" s="4" t="s">
        <v>14</v>
      </c>
      <c r="D39" s="20" t="str">
        <f>IF('Índice IFRS 16 | Index IFRS 16'!$K$6="Português",$C39,$B39)</f>
        <v>Deferred income tax and social contribution</v>
      </c>
      <c r="E39" s="32">
        <v>-19379</v>
      </c>
      <c r="F39" s="32">
        <v>-43588</v>
      </c>
      <c r="G39" s="32">
        <v>-28651</v>
      </c>
      <c r="H39" s="32">
        <v>-79963</v>
      </c>
      <c r="I39" s="32">
        <v>61393</v>
      </c>
      <c r="J39" s="32">
        <v>47374</v>
      </c>
      <c r="K39" s="32">
        <v>6630</v>
      </c>
      <c r="L39" s="32">
        <v>20010</v>
      </c>
      <c r="M39" s="32">
        <v>263105.63683000003</v>
      </c>
      <c r="N39" s="32">
        <v>3964</v>
      </c>
      <c r="O39" s="32">
        <v>-24554</v>
      </c>
      <c r="P39" s="32">
        <v>0</v>
      </c>
      <c r="Q39" s="32">
        <v>0</v>
      </c>
      <c r="R39" s="32">
        <v>0</v>
      </c>
      <c r="S39" s="32">
        <v>0</v>
      </c>
      <c r="T39" s="32">
        <v>0</v>
      </c>
      <c r="U39" s="32">
        <v>0</v>
      </c>
      <c r="V39" s="32">
        <v>0</v>
      </c>
      <c r="W39" s="32">
        <v>0</v>
      </c>
      <c r="X39" s="32">
        <v>0</v>
      </c>
      <c r="Y39" s="32">
        <v>0</v>
      </c>
      <c r="Z39" s="32">
        <v>0</v>
      </c>
      <c r="AA39" s="32">
        <v>0</v>
      </c>
      <c r="AB39" s="32">
        <v>-39526</v>
      </c>
      <c r="AC39" s="32">
        <v>6780</v>
      </c>
      <c r="AD39" s="32">
        <v>32746</v>
      </c>
      <c r="AE39" s="32">
        <v>0</v>
      </c>
      <c r="AF39" s="32">
        <v>0</v>
      </c>
      <c r="AG39" s="32">
        <v>0</v>
      </c>
      <c r="AH39" s="32">
        <v>0</v>
      </c>
      <c r="AI39" s="32">
        <v>0</v>
      </c>
      <c r="AK39" s="32">
        <v>11473</v>
      </c>
      <c r="AL39" s="32">
        <v>-171581</v>
      </c>
      <c r="AM39" s="32">
        <v>135407</v>
      </c>
      <c r="AN39" s="32">
        <v>242515.63683000003</v>
      </c>
      <c r="AO39" s="32">
        <v>0</v>
      </c>
      <c r="AP39" s="32">
        <v>0</v>
      </c>
      <c r="AQ39" s="32">
        <v>-39526</v>
      </c>
      <c r="AR39" s="32">
        <v>39526</v>
      </c>
    </row>
    <row r="40" spans="1:44" s="2" customFormat="1" ht="6" customHeight="1">
      <c r="A40" s="4"/>
      <c r="B40" s="5"/>
      <c r="C40" s="5"/>
      <c r="D40" s="20"/>
    </row>
    <row r="41" spans="1:44" s="2" customFormat="1" ht="12" customHeight="1">
      <c r="A41" s="4"/>
      <c r="B41" s="4" t="s">
        <v>174</v>
      </c>
      <c r="C41" s="4" t="s">
        <v>39</v>
      </c>
      <c r="D41" s="15" t="str">
        <f>IF('Índice IFRS 16 | Index IFRS 16'!$K$6="Português",$C41,$B41)</f>
        <v>Income (loss) for the period</v>
      </c>
      <c r="E41" s="21">
        <v>170020.79327999987</v>
      </c>
      <c r="F41" s="21">
        <v>-864845.40484416182</v>
      </c>
      <c r="G41" s="21">
        <v>-90273</v>
      </c>
      <c r="H41" s="21">
        <v>375625</v>
      </c>
      <c r="I41" s="21">
        <v>125287.02000000002</v>
      </c>
      <c r="J41" s="21">
        <v>351621.95200000005</v>
      </c>
      <c r="K41" s="21">
        <v>-525933.83598268218</v>
      </c>
      <c r="L41" s="21">
        <v>872773.88286220003</v>
      </c>
      <c r="M41" s="21">
        <v>-6135850.9405699996</v>
      </c>
      <c r="N41" s="21">
        <v>-2936793.8763950001</v>
      </c>
      <c r="O41" s="21">
        <v>-1650412.5029422601</v>
      </c>
      <c r="P41" s="21">
        <v>543366.53830999974</v>
      </c>
      <c r="Q41" s="21">
        <v>-2652505.8911599996</v>
      </c>
      <c r="R41" s="21">
        <v>1074130.3015999999</v>
      </c>
      <c r="S41" s="21">
        <v>-2243667.4327400001</v>
      </c>
      <c r="T41" s="21">
        <v>-945659.3647699859</v>
      </c>
      <c r="U41" s="21">
        <v>2658762.8392321896</v>
      </c>
      <c r="V41" s="21">
        <v>-2624601</v>
      </c>
      <c r="W41" s="21">
        <v>-1644971.9456799999</v>
      </c>
      <c r="X41" s="21">
        <v>231161.73679416929</v>
      </c>
      <c r="Y41" s="21">
        <v>-322190.14778833266</v>
      </c>
      <c r="Z41" s="21">
        <v>497905</v>
      </c>
      <c r="AA41" s="21">
        <v>-1075040</v>
      </c>
      <c r="AB41" s="21">
        <v>403333</v>
      </c>
      <c r="AC41" s="21">
        <v>-1118413</v>
      </c>
      <c r="AD41" s="21">
        <v>-3865735</v>
      </c>
      <c r="AE41" s="21">
        <v>389735</v>
      </c>
      <c r="AF41" s="21">
        <v>-3950659</v>
      </c>
      <c r="AG41" s="21">
        <v>783071</v>
      </c>
      <c r="AH41" s="21">
        <v>1293407</v>
      </c>
      <c r="AI41" s="21">
        <v>-644153</v>
      </c>
      <c r="AK41" s="21">
        <v>411824</v>
      </c>
      <c r="AL41" s="21">
        <v>-409472.61156416219</v>
      </c>
      <c r="AM41" s="21">
        <v>823749.01887951791</v>
      </c>
      <c r="AN41" s="21">
        <v>-10179690.78159726</v>
      </c>
      <c r="AO41" s="21">
        <v>-4767702.3870699862</v>
      </c>
      <c r="AP41" s="21">
        <v>-1379648.3696536408</v>
      </c>
      <c r="AQ41" s="21">
        <v>-700323.69208443258</v>
      </c>
      <c r="AR41" s="21">
        <v>-8234994.9599799979</v>
      </c>
    </row>
    <row r="42" spans="1:44" s="2" customFormat="1" ht="12" customHeight="1">
      <c r="A42" s="4"/>
      <c r="B42" s="4" t="s">
        <v>185</v>
      </c>
      <c r="C42" s="4" t="s">
        <v>15</v>
      </c>
      <c r="D42" s="89" t="str">
        <f>IF('Índice IFRS 16 | Index IFRS 16'!$K$6="Português",$C42,$B42)</f>
        <v>Net Margin</v>
      </c>
      <c r="E42" s="92">
        <v>7.7566714865251712E-2</v>
      </c>
      <c r="F42" s="92">
        <v>-0.43367559120507237</v>
      </c>
      <c r="G42" s="92">
        <v>-3.7368813001116434E-2</v>
      </c>
      <c r="H42" s="92">
        <v>0.15299279360666282</v>
      </c>
      <c r="I42" s="92">
        <v>4.9286925652430993E-2</v>
      </c>
      <c r="J42" s="92">
        <v>0.13432502717085071</v>
      </c>
      <c r="K42" s="92">
        <v>-0.17353348594191445</v>
      </c>
      <c r="L42" s="92">
        <v>0.26838931849343228</v>
      </c>
      <c r="M42" s="92">
        <v>-2.1892837880132374</v>
      </c>
      <c r="N42" s="92">
        <v>-7.312879430852707</v>
      </c>
      <c r="O42" s="92">
        <v>-2.0493719350204267</v>
      </c>
      <c r="P42" s="92">
        <v>0.30463356082615534</v>
      </c>
      <c r="Q42" s="92">
        <v>-1.4527735404437014</v>
      </c>
      <c r="R42" s="92">
        <v>0.63096320156770047</v>
      </c>
      <c r="S42" s="92">
        <v>-0.82554514945722668</v>
      </c>
      <c r="T42" s="92">
        <v>-0.25354565325464667</v>
      </c>
      <c r="U42" s="92">
        <v>0.83267419342006244</v>
      </c>
      <c r="V42" s="92">
        <v>-0.66872853214321482</v>
      </c>
      <c r="W42" s="92">
        <v>-0.3758380121234387</v>
      </c>
      <c r="X42" s="92">
        <v>5.1906192498351683E-2</v>
      </c>
      <c r="Y42" s="92">
        <v>-7.1944294341176593E-2</v>
      </c>
      <c r="Z42" s="92">
        <v>0.11662147307907343</v>
      </c>
      <c r="AA42" s="92">
        <v>-0.21866228409174118</v>
      </c>
      <c r="AB42" s="92">
        <v>8.0179158821858387E-2</v>
      </c>
      <c r="AC42" s="92">
        <v>-0.23905846684729776</v>
      </c>
      <c r="AD42" s="92">
        <v>-0.92642493131020465</v>
      </c>
      <c r="AE42" s="92">
        <v>7.5977703511601394E-2</v>
      </c>
      <c r="AF42" s="92">
        <v>-0.71241398810629386</v>
      </c>
      <c r="AG42" s="92">
        <v>0.1451630962501636</v>
      </c>
      <c r="AH42" s="92">
        <v>0.26169910471630464</v>
      </c>
      <c r="AI42" s="92">
        <v>-0.11227957946991875</v>
      </c>
      <c r="AK42" s="92">
        <v>5.3561502267062015E-2</v>
      </c>
      <c r="AL42" s="92">
        <v>-4.521030445517845E-2</v>
      </c>
      <c r="AM42" s="92">
        <v>7.1991452332557992E-2</v>
      </c>
      <c r="AN42" s="92">
        <v>-1.757159341237245</v>
      </c>
      <c r="AO42" s="92">
        <v>-0.47793022315160988</v>
      </c>
      <c r="AP42" s="92">
        <v>-8.6508814494799954E-2</v>
      </c>
      <c r="AQ42" s="92">
        <v>-3.7461330259095565E-2</v>
      </c>
      <c r="AR42" s="92">
        <v>-0.42174060590729162</v>
      </c>
    </row>
    <row r="43" spans="1:44" s="2" customFormat="1" ht="13.5" customHeight="1">
      <c r="A43" s="16"/>
      <c r="B43" s="4"/>
      <c r="C43" s="4"/>
      <c r="D43" s="10"/>
      <c r="E43" s="91"/>
      <c r="F43" s="91"/>
      <c r="G43" s="91"/>
      <c r="H43" s="91"/>
      <c r="I43" s="91"/>
      <c r="J43" s="91"/>
      <c r="K43" s="91"/>
      <c r="L43" s="91"/>
      <c r="M43" s="91"/>
      <c r="N43" s="21"/>
      <c r="O43" s="21"/>
      <c r="P43" s="21"/>
      <c r="Q43" s="21"/>
      <c r="R43" s="21"/>
      <c r="S43" s="21"/>
      <c r="T43" s="21"/>
      <c r="U43" s="21"/>
      <c r="V43" s="21"/>
      <c r="W43" s="21"/>
      <c r="X43" s="21"/>
      <c r="Y43" s="21"/>
      <c r="Z43" s="21"/>
      <c r="AA43" s="21"/>
      <c r="AB43" s="21"/>
      <c r="AC43" s="21"/>
      <c r="AD43" s="21"/>
      <c r="AE43" s="21"/>
      <c r="AF43" s="21"/>
      <c r="AG43" s="21"/>
      <c r="AH43" s="21"/>
      <c r="AI43" s="21"/>
      <c r="AK43" s="24"/>
      <c r="AL43" s="24"/>
      <c r="AM43" s="91"/>
      <c r="AN43" s="91"/>
      <c r="AO43" s="91"/>
      <c r="AP43" s="91"/>
      <c r="AQ43" s="91"/>
      <c r="AR43" s="91"/>
    </row>
    <row r="44" spans="1:44" s="2" customFormat="1" ht="12" customHeight="1">
      <c r="A44" s="4"/>
      <c r="B44" s="4" t="s">
        <v>108</v>
      </c>
      <c r="C44" s="4" t="s">
        <v>108</v>
      </c>
      <c r="D44" s="90" t="str">
        <f>IF('Índice IFRS 16 | Index IFRS 16'!$K$6="Português",$C44,$B44)</f>
        <v>EBITDA</v>
      </c>
      <c r="E44" s="21">
        <v>671803.79327999987</v>
      </c>
      <c r="F44" s="21">
        <v>517726.59515583818</v>
      </c>
      <c r="G44" s="21">
        <v>754338</v>
      </c>
      <c r="H44" s="21">
        <v>760065</v>
      </c>
      <c r="I44" s="21">
        <v>724166</v>
      </c>
      <c r="J44" s="21">
        <v>733210</v>
      </c>
      <c r="K44" s="21">
        <v>935837.07201731787</v>
      </c>
      <c r="L44" s="21">
        <v>1229595.5266416599</v>
      </c>
      <c r="M44" s="21">
        <v>654240</v>
      </c>
      <c r="N44" s="21">
        <v>-324321.87639499991</v>
      </c>
      <c r="O44" s="21">
        <v>-258013.75741226011</v>
      </c>
      <c r="P44" s="21">
        <v>192854.53455999936</v>
      </c>
      <c r="Q44" s="21">
        <v>129652.50699000014</v>
      </c>
      <c r="R44" s="21">
        <v>-50892.69840000011</v>
      </c>
      <c r="S44" s="21">
        <v>485614.56725999992</v>
      </c>
      <c r="T44" s="21">
        <v>1026957.6352300141</v>
      </c>
      <c r="U44" s="21">
        <v>592698.83923218958</v>
      </c>
      <c r="V44" s="21">
        <v>614619</v>
      </c>
      <c r="W44" s="21">
        <v>925094.05432000011</v>
      </c>
      <c r="X44" s="21">
        <v>1097699.1575016188</v>
      </c>
      <c r="Y44" s="21">
        <v>1030077.3295216672</v>
      </c>
      <c r="Z44" s="21">
        <v>1156886</v>
      </c>
      <c r="AA44" s="21">
        <v>1560159</v>
      </c>
      <c r="AB44" s="21">
        <v>1467077</v>
      </c>
      <c r="AC44" s="21">
        <v>1415233</v>
      </c>
      <c r="AD44" s="21">
        <v>1052594</v>
      </c>
      <c r="AE44" s="21">
        <v>1653303</v>
      </c>
      <c r="AF44" s="21">
        <v>1950543</v>
      </c>
      <c r="AG44" s="21">
        <v>1385812</v>
      </c>
      <c r="AH44" s="21">
        <v>1142733</v>
      </c>
      <c r="AI44" s="21">
        <v>1987778.7285633348</v>
      </c>
      <c r="AK44" s="21">
        <v>2289515</v>
      </c>
      <c r="AL44" s="21">
        <v>2703933.3884358378</v>
      </c>
      <c r="AM44" s="21">
        <v>3622808.598658978</v>
      </c>
      <c r="AN44" s="21">
        <v>264758.90075273882</v>
      </c>
      <c r="AO44" s="21">
        <v>1591332.0110800136</v>
      </c>
      <c r="AP44" s="21">
        <v>3230111.051053809</v>
      </c>
      <c r="AQ44" s="21">
        <v>5214163.7964535244</v>
      </c>
      <c r="AR44" s="21">
        <v>6071673.7557500005</v>
      </c>
    </row>
    <row r="45" spans="1:44" s="2" customFormat="1" ht="12" customHeight="1">
      <c r="A45" s="4"/>
      <c r="B45" s="4" t="s">
        <v>109</v>
      </c>
      <c r="C45" s="4" t="s">
        <v>109</v>
      </c>
      <c r="D45" s="10" t="str">
        <f>IF('Índice IFRS 16 | Index IFRS 16'!$K$6="Português",$C45,$B45)</f>
        <v>Margem EBITDA</v>
      </c>
      <c r="E45" s="33">
        <v>0.30648964913913318</v>
      </c>
      <c r="F45" s="33">
        <v>0.25961332046073016</v>
      </c>
      <c r="G45" s="33">
        <v>0.31226076082146564</v>
      </c>
      <c r="H45" s="33">
        <v>0.30957595387061076</v>
      </c>
      <c r="I45" s="33">
        <v>0.28488119361461656</v>
      </c>
      <c r="J45" s="33">
        <v>0.28009756675242914</v>
      </c>
      <c r="K45" s="33">
        <v>0.30878231874434309</v>
      </c>
      <c r="L45" s="33">
        <v>0.37811661404862701</v>
      </c>
      <c r="M45" s="33">
        <v>0.23343412989376222</v>
      </c>
      <c r="N45" s="33">
        <v>-0.80759048087362273</v>
      </c>
      <c r="O45" s="33">
        <v>-0.32038423869620514</v>
      </c>
      <c r="P45" s="33">
        <v>0.10812215961477849</v>
      </c>
      <c r="Q45" s="33">
        <v>7.1010485682613173E-2</v>
      </c>
      <c r="R45" s="33">
        <v>-2.9895274224226817E-2</v>
      </c>
      <c r="S45" s="33">
        <v>0.17867922164279132</v>
      </c>
      <c r="T45" s="33">
        <v>0.27534295560280719</v>
      </c>
      <c r="U45" s="33">
        <v>0.18562205722763647</v>
      </c>
      <c r="V45" s="33">
        <v>0.15660028388975333</v>
      </c>
      <c r="W45" s="33">
        <v>0.21136257752962148</v>
      </c>
      <c r="X45" s="33">
        <v>0.24648276382042938</v>
      </c>
      <c r="Y45" s="33">
        <v>0.23001381978311264</v>
      </c>
      <c r="Z45" s="33">
        <v>0.27097086694159922</v>
      </c>
      <c r="AA45" s="33">
        <v>0.31733510426243378</v>
      </c>
      <c r="AB45" s="33">
        <v>0.29164238925874042</v>
      </c>
      <c r="AC45" s="33">
        <v>0.30250285780730729</v>
      </c>
      <c r="AD45" s="33">
        <v>0.25225457103177884</v>
      </c>
      <c r="AE45" s="33">
        <v>0.32230660615249113</v>
      </c>
      <c r="AF45" s="33">
        <v>0.35173729689219313</v>
      </c>
      <c r="AG45" s="33">
        <v>0.25689721716246894</v>
      </c>
      <c r="AH45" s="33">
        <v>0.2312127605848561</v>
      </c>
      <c r="AI45" s="33">
        <v>0.34648133316018959</v>
      </c>
      <c r="AK45" s="33">
        <v>0.2977725019983597</v>
      </c>
      <c r="AL45" s="33">
        <v>0.2985441474357346</v>
      </c>
      <c r="AM45" s="33">
        <v>0.31661494771198684</v>
      </c>
      <c r="AN45" s="33">
        <v>4.5701150026522031E-2</v>
      </c>
      <c r="AO45" s="33">
        <v>0.15952037300532257</v>
      </c>
      <c r="AP45" s="33">
        <v>0.20253934543000157</v>
      </c>
      <c r="AQ45" s="33">
        <v>0.27891318573357027</v>
      </c>
      <c r="AR45" s="33">
        <v>0.31094996184765433</v>
      </c>
    </row>
    <row r="47" spans="1:44">
      <c r="A47" s="7"/>
      <c r="B47" s="5" t="s">
        <v>186</v>
      </c>
      <c r="C47" s="5" t="s">
        <v>127</v>
      </c>
      <c r="D47" s="77" t="str">
        <f>IF('Índice IFRS 16 | Index IFRS 16'!$K$6="Português",$C47,$B47)</f>
        <v>¹ 2018 adjusted for non-recurring items related to aircraft sale losses totaling R$226.3 million.</v>
      </c>
    </row>
    <row r="48" spans="1:44">
      <c r="A48" s="7"/>
      <c r="B48" s="5" t="s">
        <v>187</v>
      </c>
      <c r="C48" s="5" t="s">
        <v>128</v>
      </c>
      <c r="D48" s="77" t="str">
        <f>IF('Índice IFRS 16 | Index IFRS 16'!$K$6="Português",$C48,$B48)</f>
        <v xml:space="preserve">² 2019 adjusted for non-recurring items totaling R$3.2 billion mostly due to an impairment charge associated with the sublease of E1s. </v>
      </c>
    </row>
    <row r="49" spans="1:4">
      <c r="A49" s="7"/>
      <c r="B49" s="5" t="s">
        <v>188</v>
      </c>
      <c r="C49" s="5" t="s">
        <v>348</v>
      </c>
      <c r="D49" s="77" t="str">
        <f>IF('Índice IFRS 16 | Index IFRS 16'!$K$6="Português",$C49,$B49)</f>
        <v xml:space="preserve">³ Adjusted for non-recurring items totaling R$14.8 million in 1Q20. </v>
      </c>
    </row>
    <row r="50" spans="1:4">
      <c r="B50" s="5" t="s">
        <v>189</v>
      </c>
      <c r="C50" s="5" t="s">
        <v>153</v>
      </c>
      <c r="D50" s="77" t="str">
        <f>IF('Índice IFRS 16 | Index IFRS 16'!$K$6="Português",$C50,$B50)</f>
        <v>⁴ Adjusted for non-recurring items totaling R$203.6 million in 2Q20 recorded under other expenses consisting of severance payments, passenger accommodation costs, and consulting fees, resulting from the COVID-19 crisis.</v>
      </c>
    </row>
    <row r="51" spans="1:4">
      <c r="B51" s="5" t="s">
        <v>190</v>
      </c>
      <c r="C51" s="133" t="s">
        <v>349</v>
      </c>
      <c r="D51" s="77" t="str">
        <f>IF('Índice IFRS 16 | Index IFRS 16'!$K$6="Português",$C51,$B51)</f>
        <v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v>
      </c>
    </row>
    <row r="52" spans="1:4">
      <c r="B52" s="5" t="s">
        <v>580</v>
      </c>
      <c r="C52" s="133" t="s">
        <v>350</v>
      </c>
      <c r="D52" s="77" t="str">
        <f>IF('Índice IFRS 16 | Index IFRS 16'!$K$6="Português",$C52,$B52)</f>
        <v>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v>
      </c>
    </row>
    <row r="53" spans="1:4">
      <c r="B53" s="5" t="s">
        <v>584</v>
      </c>
      <c r="C53" s="133" t="s">
        <v>351</v>
      </c>
      <c r="D53" s="77" t="str">
        <f>IF('Índice IFRS 16 | Index IFRS 16'!$K$6="Português",$C53,$B53)</f>
        <v>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v>
      </c>
    </row>
    <row r="54" spans="1:4">
      <c r="B54" s="5" t="s">
        <v>191</v>
      </c>
      <c r="C54" s="133" t="s">
        <v>345</v>
      </c>
      <c r="D54" s="77" t="str">
        <f>IF('Índice IFRS 16 | Index IFRS 16'!$K$6="Português",$C54,$B54)</f>
        <v>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v>
      </c>
    </row>
    <row r="55" spans="1:4">
      <c r="B55" s="5" t="s">
        <v>192</v>
      </c>
      <c r="C55" s="5" t="s">
        <v>346</v>
      </c>
      <c r="D55" s="77" t="str">
        <f>IF('Índice IFRS 16 | Index IFRS 16'!$K$6="Português",$C55,$B55)</f>
        <v>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v>
      </c>
    </row>
    <row r="56" spans="1:4">
      <c r="B56" s="5" t="s">
        <v>352</v>
      </c>
      <c r="C56" s="5" t="s">
        <v>347</v>
      </c>
      <c r="D56" s="77" t="str">
        <f>IF('Índice IFRS 16 | Index IFRS 16'!$K$6="Português",$C56,$B56)</f>
        <v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v>
      </c>
    </row>
    <row r="57" spans="1:4">
      <c r="B57" s="5" t="s">
        <v>355</v>
      </c>
      <c r="C57" s="5" t="s">
        <v>356</v>
      </c>
      <c r="D57" s="77" t="str">
        <f>IF('Índice IFRS 16 | Index IFRS 16'!$K$6="Português",$C57,$B57)</f>
        <v xml:space="preserve">¹¹Adjusted for non-recurring items totaling a net gain of R$104.5 million in 4Q21 from the partial reversal of the E1 impairment and other aircraft related items, partially offset by revised non-cash provisions and other expenses. </v>
      </c>
    </row>
    <row r="58" spans="1:4">
      <c r="B58" s="5" t="s">
        <v>360</v>
      </c>
      <c r="C58" s="5" t="s">
        <v>361</v>
      </c>
      <c r="D58" s="77" t="str">
        <f>IF('Índice IFRS 16 | Index IFRS 16'!$K$6="Português",$C58,$B58)</f>
        <v>¹²Operating results were adjusted for non-recurring items totaling R$220.5 million in 1Q22.</v>
      </c>
    </row>
    <row r="59" spans="1:4">
      <c r="B59" s="5" t="s">
        <v>560</v>
      </c>
      <c r="C59" s="5" t="s">
        <v>561</v>
      </c>
      <c r="D59" s="77" t="str">
        <f>IF('Índice IFRS 16 | Index IFRS 16'!$K$6="Português",$C59,$B59)</f>
        <v>¹³Financial results adjusted for convertible debentures expenses</v>
      </c>
    </row>
    <row r="60" spans="1:4">
      <c r="B60" s="5" t="s">
        <v>567</v>
      </c>
      <c r="C60" s="5" t="s">
        <v>568</v>
      </c>
      <c r="D60" s="77" t="str">
        <f>IF('Índice IFRS 16 | Index IFRS 16'!$K$6="Português",$C60,$B60)</f>
        <v>¹⁴ Operating results were adjusted in 3Q22 for non-recurring items recorded under other expenses netting R$52.6 million.</v>
      </c>
    </row>
    <row r="61" spans="1:4">
      <c r="B61" s="5" t="s">
        <v>570</v>
      </c>
      <c r="C61" s="5" t="s">
        <v>572</v>
      </c>
      <c r="D61" s="77" t="str">
        <f>IF('Índice IFRS 16 | Index IFRS 16'!$K$6="Português",$C61,$B61)</f>
        <v xml:space="preserve">¹⁵ Operating results were adjusted for non-recurring items totaling a net gain of  R$567.0 million in 4Q22 mainly from the partial reversal of the E1 impairment and other aircraft related items. </v>
      </c>
    </row>
    <row r="62" spans="1:4">
      <c r="B62" s="5" t="s">
        <v>574</v>
      </c>
      <c r="C62" s="5" t="s">
        <v>573</v>
      </c>
      <c r="D62" s="77" t="str">
        <f>IF('Índice IFRS 16 | Index IFRS 16'!$K$6="Português",$C62,$B62)</f>
        <v>¹⁶ Operating results in 2021 were adjusted for non-recurring items totaling a net gain of R$7.8 million.</v>
      </c>
    </row>
    <row r="63" spans="1:4">
      <c r="B63" s="5" t="s">
        <v>575</v>
      </c>
      <c r="C63" s="5" t="s">
        <v>576</v>
      </c>
      <c r="D63" s="77" t="str">
        <f>IF('Índice IFRS 16 | Index IFRS 16'!$K$6="Português",$C63,$B63)</f>
        <v>¹⁷ Operating results were adjusted for non-recurring items totaling a net gain of R$293.9 million in 2022 from the partial reversal of the impairment loss of E1s and other aircraft related items, partially offset by revised non-cash provisions and other expenses.</v>
      </c>
    </row>
    <row r="64" spans="1:4">
      <c r="B64" s="5" t="s">
        <v>582</v>
      </c>
      <c r="C64" s="5" t="s">
        <v>583</v>
      </c>
      <c r="D64" s="77" t="str">
        <f>IF('Índice IFRS 16 | Index IFRS 16'!$K$6="Português",$C64,$B64)</f>
        <v>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v>
      </c>
    </row>
    <row r="65" spans="2:4">
      <c r="B65" s="5" t="s">
        <v>587</v>
      </c>
      <c r="C65" s="5" t="s">
        <v>588</v>
      </c>
      <c r="D65" s="77" t="str">
        <f>IF('Índice IFRS 16 | Index IFRS 16'!$K$6="Português",$C65,$B65)</f>
        <v>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v>
      </c>
    </row>
    <row r="66" spans="2:4">
      <c r="B66" s="5" t="s">
        <v>593</v>
      </c>
      <c r="C66" s="5" t="s">
        <v>604</v>
      </c>
      <c r="D66" s="77" t="str">
        <f>IF('Índice IFRS 16 | Index IFRS 16'!$K$6="Português",$C66,$B66)</f>
        <v>²⁰ Operating results were adjusted for non-recurring items totaling R$290.6 million related to the capital optimization plan in addition to other restructuring-related expenses.</v>
      </c>
    </row>
    <row r="67" spans="2:4">
      <c r="B67" s="5" t="s">
        <v>606</v>
      </c>
      <c r="C67" s="5" t="s">
        <v>607</v>
      </c>
      <c r="D67" s="77" t="str">
        <f>IF('Índice IFRS 16 | Index IFRS 16'!$K$6="Português",$C67,$B67)</f>
        <v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v>
      </c>
    </row>
    <row r="68" spans="2:4">
      <c r="B68" s="5" t="s">
        <v>609</v>
      </c>
      <c r="C68" s="5" t="s">
        <v>608</v>
      </c>
      <c r="D68" s="77" t="str">
        <f>IF('Índice IFRS 16 | Index IFRS 16'!$K$6="Português",$C68,$B68)</f>
        <v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v>
      </c>
    </row>
    <row r="69" spans="2:4">
      <c r="B69" s="5" t="s">
        <v>619</v>
      </c>
      <c r="C69" s="5" t="s">
        <v>621</v>
      </c>
      <c r="D69" s="77" t="str">
        <f>IF('Índice IFRS 16 | Index IFRS 16'!$K$6="Português",$C69,$B69)</f>
        <v>²³ Operating results were adjusted for non-recurring items totaling R$117.1 million, mainly due to fees related to our capital optimization plan and other accounting adjustments due to the final terms negotiated with lessors and OEMs.</v>
      </c>
    </row>
    <row r="70" spans="2:4">
      <c r="B70" s="5" t="s">
        <v>620</v>
      </c>
      <c r="C70" s="5" t="s">
        <v>622</v>
      </c>
      <c r="D70" s="77" t="str">
        <f>IF('Índice IFRS 16 | Index IFRS 16'!$K$6="Português",$C70,$B70)</f>
        <v>²⁴ Operating results were adjusted for non-recurring items totaling R$117.1 million, mainly due to fees related to our capital optimization plan and other accounting adjustments due to the final terms negotiated with lessors and OEMs.</v>
      </c>
    </row>
    <row r="71" spans="2:4">
      <c r="B71" s="5" t="s">
        <v>632</v>
      </c>
      <c r="C71" t="s">
        <v>631</v>
      </c>
      <c r="D71" s="77" t="str">
        <f>IF('Índice IFRS 16 | Index IFRS 16'!$K$6="Português",$C71,$B71)</f>
        <v>²⁵Our operating results were adjusted for non-recurring items totaling R$910.3 million as a positive impact on the financial statements, related to our capital optimization plan and other accounting adjustments due to the final terms negotiated with lessors, OEMs and bondholders.</v>
      </c>
    </row>
    <row r="72" spans="2:4">
      <c r="B72" s="5" t="s">
        <v>642</v>
      </c>
      <c r="C72" s="5" t="s">
        <v>643</v>
      </c>
      <c r="D72" s="77" t="str">
        <f>IF('Índice IFRS 16 | Index IFRS 16'!$K$6="Português",$C72,$B72)</f>
        <v>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v>
      </c>
    </row>
    <row r="73" spans="2:4">
      <c r="B73" s="5" t="s">
        <v>647</v>
      </c>
      <c r="C73" s="5" t="s">
        <v>648</v>
      </c>
      <c r="D73" s="77" t="str">
        <f>IF('Índice IFRS 16 | Index IFRS 16'!$K$6="Português",$C73,$B73)</f>
        <v>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v>
      </c>
    </row>
  </sheetData>
  <pageMargins left="0.511811024" right="0.511811024" top="0.78740157499999996" bottom="0.78740157499999996" header="0.31496062000000002" footer="0.31496062000000002"/>
  <pageSetup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tabColor rgb="FF00B0F0"/>
  </sheetPr>
  <dimension ref="A1:AT59"/>
  <sheetViews>
    <sheetView showGridLines="0" workbookViewId="0">
      <pane xSplit="4" ySplit="8" topLeftCell="AC9" activePane="bottomRight" state="frozen"/>
      <selection activeCell="A2" sqref="A2"/>
      <selection pane="topRight" activeCell="E2" sqref="E2"/>
      <selection pane="bottomLeft" activeCell="A9" sqref="A9"/>
      <selection pane="bottomRight" activeCell="A2" sqref="A2"/>
    </sheetView>
  </sheetViews>
  <sheetFormatPr defaultRowHeight="15"/>
  <cols>
    <col min="1" max="1" width="4.140625" customWidth="1"/>
    <col min="2" max="2" width="4.42578125" hidden="1" customWidth="1"/>
    <col min="3" max="3" width="4.140625" hidden="1" customWidth="1"/>
    <col min="4" max="4" width="54.85546875" customWidth="1"/>
    <col min="30" max="30" width="8.7109375" customWidth="1"/>
    <col min="38" max="40" width="10" bestFit="1" customWidth="1"/>
    <col min="45" max="45" width="13.28515625" bestFit="1" customWidth="1"/>
  </cols>
  <sheetData>
    <row r="1" spans="1:46" s="135" customFormat="1" ht="18" hidden="1" customHeight="1">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c r="AK1" s="169" t="s">
        <v>118</v>
      </c>
      <c r="AL1" s="169" t="s">
        <v>114</v>
      </c>
      <c r="AM1" s="169" t="s">
        <v>126</v>
      </c>
      <c r="AN1" s="134" t="s">
        <v>323</v>
      </c>
      <c r="AO1" s="134" t="s">
        <v>577</v>
      </c>
      <c r="AP1" s="134" t="s">
        <v>578</v>
      </c>
      <c r="AQ1" s="134" t="s">
        <v>605</v>
      </c>
      <c r="AR1" s="134" t="s">
        <v>618</v>
      </c>
    </row>
    <row r="2" spans="1:46">
      <c r="AN2" s="135"/>
    </row>
    <row r="4" spans="1:46">
      <c r="D4" s="166" t="str">
        <f>IF('Índice IFRS 16 | Index IFRS 16'!$K$6="Português","Menu","Home")</f>
        <v>Home</v>
      </c>
    </row>
    <row r="7" spans="1:46" ht="15.75" thickBot="1">
      <c r="A7" s="7"/>
      <c r="B7" s="7" t="s">
        <v>255</v>
      </c>
      <c r="C7" s="7" t="s">
        <v>23</v>
      </c>
      <c r="D7" s="3" t="str">
        <f>IF('Índice IFRS 16 | Index IFRS 16'!$K$6="Português",$C7,$B7)</f>
        <v>Operating Data</v>
      </c>
      <c r="E7" s="42" t="str">
        <f>IF('Índice IFRS 16 | Index IFRS 16'!$K$6="Português",E$1,SUBSTITUTE(E$1,"T","Q"))</f>
        <v>1Q18¹</v>
      </c>
      <c r="F7" s="42" t="str">
        <f>IF('Índice IFRS 16 | Index IFRS 16'!$K$6="Português",F$1,SUBSTITUTE(F$1,"T","Q"))</f>
        <v>2Q18¹</v>
      </c>
      <c r="G7" s="42" t="str">
        <f>IF('Índice IFRS 16 | Index IFRS 16'!$K$6="Português",G$1,SUBSTITUTE(G$1,"T","Q"))</f>
        <v>3Q18¹</v>
      </c>
      <c r="H7" s="42" t="str">
        <f>IF('Índice IFRS 16 | Index IFRS 16'!$K$6="Português",H$1,SUBSTITUTE(H$1,"T","Q"))</f>
        <v>4Q18¹</v>
      </c>
      <c r="I7" s="42" t="str">
        <f>IF('Índice IFRS 16 | Index IFRS 16'!$K$6="Português",I$1,SUBSTITUTE(I$1,"T","Q"))</f>
        <v>1Q19²</v>
      </c>
      <c r="J7" s="42" t="str">
        <f>IF('Índice IFRS 16 | Index IFRS 16'!$K$6="Português",J$1,SUBSTITUTE(J$1,"T","Q"))</f>
        <v>2Q19²</v>
      </c>
      <c r="K7" s="42" t="str">
        <f>IF('Índice IFRS 16 | Index IFRS 16'!$K$6="Português",K$1,SUBSTITUTE(K$1,"T","Q"))</f>
        <v>3Q19²</v>
      </c>
      <c r="L7" s="42" t="str">
        <f>IF('Índice IFRS 16 | Index IFRS 16'!$K$6="Português",L$1,SUBSTITUTE(L$1,"T","Q"))</f>
        <v>4Q19²</v>
      </c>
      <c r="M7" s="42" t="str">
        <f>IF('Índice IFRS 16 | Index IFRS 16'!$K$6="Português",M$1,SUBSTITUTE(M$1,"T","Q"))</f>
        <v>1Q20³</v>
      </c>
      <c r="N7" s="42" t="str">
        <f>IF('Índice IFRS 16 | Index IFRS 16'!$K$6="Português",N$1,SUBSTITUTE(N$1,"T","Q"))</f>
        <v>2Q20⁴</v>
      </c>
      <c r="O7" s="42" t="str">
        <f>IF('Índice IFRS 16 | Index IFRS 16'!$K$6="Português",O$1,SUBSTITUTE(O$1,"T","Q"))</f>
        <v>3Q20⁵</v>
      </c>
      <c r="P7" s="42" t="str">
        <f>IF('Índice IFRS 16 | Index IFRS 16'!$K$6="Português",P$1,SUBSTITUTE(P$1,"T","Q"))</f>
        <v>4Q20⁶</v>
      </c>
      <c r="Q7" s="42" t="str">
        <f>IF('Índice IFRS 16 | Index IFRS 16'!$K$6="Português",Q$1,SUBSTITUTE(Q$1,"T","Q"))</f>
        <v>1Q21⁸</v>
      </c>
      <c r="R7" s="42" t="str">
        <f>IF('Índice IFRS 16 | Index IFRS 16'!$K$6="Português",R$1,SUBSTITUTE(R$1,"T","Q"))</f>
        <v>2Q21⁹</v>
      </c>
      <c r="S7" s="42" t="str">
        <f>IF('Índice IFRS 16 | Index IFRS 16'!$K$6="Português",S$1,SUBSTITUTE(S$1,"T","Q"))</f>
        <v>3Q21¹⁰</v>
      </c>
      <c r="T7" s="42" t="str">
        <f>IF('Índice IFRS 16 | Index IFRS 16'!$K$6="Português",T$1,SUBSTITUTE(T$1,"T","Q"))</f>
        <v>4Q21¹¹</v>
      </c>
      <c r="U7" s="42" t="str">
        <f>IF('Índice IFRS 16 | Index IFRS 16'!$K$6="Português",U$1,SUBSTITUTE(U$1,"T","Q"))</f>
        <v>1Q22¹²</v>
      </c>
      <c r="V7" s="42" t="str">
        <f>IF('Índice IFRS 16 | Index IFRS 16'!$K$6="Português",V$1,SUBSTITUTE(V$1,"T","Q"))</f>
        <v>2Q22¹³</v>
      </c>
      <c r="W7" s="42" t="str">
        <f>IF('Índice IFRS 16 | Index IFRS 16'!$K$6="Português",W$1,SUBSTITUTE(W$1,"T","Q"))</f>
        <v>3Q22¹⁴</v>
      </c>
      <c r="X7" s="42" t="str">
        <f>IF('Índice IFRS 16 | Index IFRS 16'!$K$6="Português",X$1,SUBSTITUTE(X$1,"T","Q"))</f>
        <v>4Q22¹⁵</v>
      </c>
      <c r="Y7" s="42" t="str">
        <f>IF('Índice IFRS 16 | Index IFRS 16'!$K$6="Português",Y$1,SUBSTITUTE(Y$1,"T","Q"))</f>
        <v>1Q23¹⁸</v>
      </c>
      <c r="Z7" s="42" t="str">
        <f>IF('Índice IFRS 16 | Index IFRS 16'!$K$6="Português",Z$1,SUBSTITUTE(Z$1,"T","Q"))</f>
        <v>2Q23¹⁹</v>
      </c>
      <c r="AA7" s="42" t="str">
        <f>IF('Índice IFRS 16 | Index IFRS 16'!$K$6="Português",AA$1,SUBSTITUTE(AA$1,"T","Q"))</f>
        <v>3Q23²⁰</v>
      </c>
      <c r="AB7" s="42" t="str">
        <f>IF('Índice IFRS 16 | Index IFRS 16'!$K$6="Português",AB$1,SUBSTITUTE(AB$1,"T","Q"))</f>
        <v>4Q23²¹</v>
      </c>
      <c r="AC7" s="42" t="str">
        <f>IF('Índice IFRS 16 | Index IFRS 16'!$K$6="Português",AC$1,SUBSTITUTE(AC$1,"T","Q"))</f>
        <v>1Q24</v>
      </c>
      <c r="AD7" s="42" t="str">
        <f>IF('Índice IFRS 16 | Index IFRS 16'!$K$6="Português",AD$1,SUBSTITUTE(AD$1,"T","Q"))</f>
        <v>2Q24</v>
      </c>
      <c r="AE7" s="42" t="str">
        <f>IF('Índice IFRS 16 | Index IFRS 16'!$K$6="Português",AE$1,SUBSTITUTE(AE$1,"T","Q"))</f>
        <v>3Q24</v>
      </c>
      <c r="AF7" s="42" t="str">
        <f>IF('Índice IFRS 16 | Index IFRS 16'!$K$6="Português",AF$1,SUBSTITUTE(AF$1,"T","Q"))</f>
        <v>4Q24²³</v>
      </c>
      <c r="AG7" s="42" t="str">
        <f>IF('Índice IFRS 16 | Index IFRS 16'!$K$6="Português",AG$1,SUBSTITUTE(AG$1,"T","Q"))</f>
        <v>1Q25²⁵</v>
      </c>
      <c r="AH7" s="42" t="str">
        <f>IF('Índice IFRS 16 | Index IFRS 16'!$K$6="Português",AH$1,SUBSTITUTE(AH$1,"T","Q"))</f>
        <v>2Q25²⁶</v>
      </c>
      <c r="AI7" s="42" t="str">
        <f>IF('Índice IFRS 16 | Index IFRS 16'!$K$6="Português",AI$1,SUBSTITUTE(AI$1,"T","Q"))</f>
        <v>3Q25²⁷</v>
      </c>
      <c r="AJ7" s="43"/>
      <c r="AK7" s="42" t="str">
        <f>IF('Índice IFRS 16 | Index IFRS 16'!$K$6="Português",AK$1,SUBSTITUTE(AK$1,"T","Q"))</f>
        <v>2017</v>
      </c>
      <c r="AL7" s="42" t="str">
        <f>IF('Índice IFRS 16 | Index IFRS 16'!$K$6="Português",AL$1,SUBSTITUTE(AL$1,"T","Q"))</f>
        <v>2018¹</v>
      </c>
      <c r="AM7" s="42" t="str">
        <f>IF('Índice IFRS 16 | Index IFRS 16'!$K$6="Português",AM$1,SUBSTITUTE(AM$1,"T","Q"))</f>
        <v>2019²</v>
      </c>
      <c r="AN7" s="42" t="str">
        <f>IF('Índice IFRS 16 | Index IFRS 16'!$K$6="Português",AN$1,SUBSTITUTE(AN$1,"T","Q"))</f>
        <v>2020⁷</v>
      </c>
      <c r="AO7" s="42" t="str">
        <f>IF('Índice IFRS 16 | Index IFRS 16'!$K$6="Português",AO$1,SUBSTITUTE(AO$1,"T","Q"))</f>
        <v>2021¹⁶</v>
      </c>
      <c r="AP7" s="42" t="str">
        <f>IF('Índice IFRS 16 | Index IFRS 16'!$K$6="Português",AP$1,SUBSTITUTE(AP$1,"T","Q"))</f>
        <v>2022¹⁷</v>
      </c>
      <c r="AQ7" s="42" t="str">
        <f>IF('Índice IFRS 16 | Index IFRS 16'!$K$6="Português",AQ$1,SUBSTITUTE(AQ$1,"T","Q"))</f>
        <v>2023²²</v>
      </c>
      <c r="AR7" s="42" t="str">
        <f>IF('Índice IFRS 16 | Index IFRS 16'!$K$6="Português",AR$1,SUBSTITUTE(AR$1,"T","Q"))</f>
        <v>2024²⁴</v>
      </c>
    </row>
    <row r="8" spans="1:46" ht="3.75" customHeight="1">
      <c r="A8" s="7"/>
      <c r="B8" s="7"/>
      <c r="C8" s="7"/>
      <c r="D8" s="8"/>
      <c r="E8" s="6"/>
      <c r="F8" s="6"/>
      <c r="G8" s="6"/>
      <c r="H8" s="6"/>
      <c r="I8" s="6"/>
      <c r="J8" s="6"/>
      <c r="K8" s="6"/>
      <c r="L8" s="6"/>
      <c r="M8" s="6"/>
      <c r="N8" s="6"/>
      <c r="O8" s="6"/>
      <c r="P8" s="6"/>
      <c r="Q8" s="6"/>
      <c r="R8" s="6"/>
      <c r="S8" s="6"/>
      <c r="T8" s="6"/>
      <c r="U8" s="6"/>
      <c r="V8" s="6"/>
      <c r="W8" s="19"/>
      <c r="X8" s="19"/>
      <c r="Y8" s="19"/>
      <c r="Z8" s="19"/>
      <c r="AA8" s="19"/>
      <c r="AB8" s="19"/>
      <c r="AC8" s="19"/>
      <c r="AD8" s="19"/>
      <c r="AE8" s="19"/>
      <c r="AF8" s="19"/>
      <c r="AG8" s="19"/>
      <c r="AH8" s="19"/>
      <c r="AI8" s="19"/>
      <c r="AJ8" s="19"/>
      <c r="AK8" s="6"/>
      <c r="AL8" s="6"/>
      <c r="AM8" s="6"/>
      <c r="AN8" s="6"/>
      <c r="AO8" s="6"/>
      <c r="AP8" s="6"/>
      <c r="AQ8" s="6"/>
      <c r="AR8" s="6"/>
    </row>
    <row r="9" spans="1:46">
      <c r="A9" s="12"/>
      <c r="B9" s="12" t="s">
        <v>256</v>
      </c>
      <c r="C9" s="12" t="s">
        <v>16</v>
      </c>
      <c r="D9" s="20" t="str">
        <f>IF('Índice IFRS 16 | Index IFRS 16'!$K$6="Português",$C9,$B9)</f>
        <v xml:space="preserve">Passenger revenue (in R$ millions) </v>
      </c>
      <c r="E9" s="11">
        <v>2111.8029999999999</v>
      </c>
      <c r="F9" s="11">
        <v>1905.723</v>
      </c>
      <c r="G9" s="11">
        <v>2312.0450000000001</v>
      </c>
      <c r="H9" s="11">
        <v>2340.5610000000001</v>
      </c>
      <c r="I9" s="11">
        <v>2434.4140000000002</v>
      </c>
      <c r="J9" s="11">
        <v>2487.6390000000001</v>
      </c>
      <c r="K9" s="11">
        <v>2887.8739999999998</v>
      </c>
      <c r="L9" s="11">
        <v>3097.962</v>
      </c>
      <c r="M9" s="11">
        <v>2653.4189999999999</v>
      </c>
      <c r="N9" s="11">
        <v>282.53699999999998</v>
      </c>
      <c r="O9" s="11">
        <v>624.49099999999999</v>
      </c>
      <c r="P9" s="11">
        <v>1528.2996092699998</v>
      </c>
      <c r="Q9" s="11">
        <v>1597.6420000000001</v>
      </c>
      <c r="R9" s="11">
        <v>1417.4359999999999</v>
      </c>
      <c r="S9" s="11">
        <v>2400.2060000000001</v>
      </c>
      <c r="T9" s="11">
        <v>3395.76</v>
      </c>
      <c r="U9" s="11">
        <v>2842.9690000000001</v>
      </c>
      <c r="V9" s="11">
        <v>3558.442</v>
      </c>
      <c r="W9" s="11">
        <v>4074.232</v>
      </c>
      <c r="X9" s="11">
        <v>4119.9359999999997</v>
      </c>
      <c r="Y9" s="11">
        <v>4169.8710000000001</v>
      </c>
      <c r="Z9" s="11">
        <v>3949</v>
      </c>
      <c r="AA9" s="11">
        <v>4579</v>
      </c>
      <c r="AB9" s="11">
        <v>4665</v>
      </c>
      <c r="AC9" s="11">
        <v>4357</v>
      </c>
      <c r="AD9" s="11">
        <v>3859</v>
      </c>
      <c r="AE9" s="11">
        <v>4763</v>
      </c>
      <c r="AF9" s="11">
        <v>5144</v>
      </c>
      <c r="AG9" s="11">
        <v>5017</v>
      </c>
      <c r="AH9" s="11">
        <v>4578.9219999999996</v>
      </c>
      <c r="AI9" s="11">
        <v>5294.0959999999995</v>
      </c>
      <c r="AJ9" s="11"/>
      <c r="AK9" s="11">
        <v>7399.7309999999998</v>
      </c>
      <c r="AL9" s="11">
        <v>8670.1319999999996</v>
      </c>
      <c r="AM9" s="11">
        <v>10907.888999999999</v>
      </c>
      <c r="AN9" s="11">
        <v>5088.7466092699997</v>
      </c>
      <c r="AO9" s="11">
        <v>8811.0439999999999</v>
      </c>
      <c r="AP9" s="11">
        <v>14595.579</v>
      </c>
      <c r="AQ9" s="11">
        <v>17362.895540130001</v>
      </c>
      <c r="AR9" s="11">
        <v>18123.134999999998</v>
      </c>
      <c r="AS9" s="86"/>
      <c r="AT9" s="86"/>
    </row>
    <row r="10" spans="1:46">
      <c r="A10" s="12"/>
      <c r="B10" s="12" t="s">
        <v>257</v>
      </c>
      <c r="C10" s="12" t="s">
        <v>149</v>
      </c>
      <c r="D10" s="20" t="str">
        <f>IF('Índice IFRS 16 | Index IFRS 16'!$K$6="Português",$C10,$B10)</f>
        <v xml:space="preserve">Operating passenger aircraft at end of period </v>
      </c>
      <c r="E10" s="11">
        <v>120</v>
      </c>
      <c r="F10" s="11">
        <v>121</v>
      </c>
      <c r="G10" s="11">
        <v>120</v>
      </c>
      <c r="H10" s="11">
        <v>123</v>
      </c>
      <c r="I10" s="11">
        <v>123</v>
      </c>
      <c r="J10" s="11">
        <v>128</v>
      </c>
      <c r="K10" s="11">
        <v>131</v>
      </c>
      <c r="L10" s="11">
        <v>140</v>
      </c>
      <c r="M10" s="11">
        <v>138</v>
      </c>
      <c r="N10" s="11">
        <v>138</v>
      </c>
      <c r="O10" s="11">
        <v>139</v>
      </c>
      <c r="P10" s="11">
        <v>145</v>
      </c>
      <c r="Q10" s="11">
        <v>159</v>
      </c>
      <c r="R10" s="11">
        <v>161</v>
      </c>
      <c r="S10" s="11">
        <v>160</v>
      </c>
      <c r="T10" s="11">
        <v>161</v>
      </c>
      <c r="U10" s="11">
        <v>166</v>
      </c>
      <c r="V10" s="11">
        <v>167</v>
      </c>
      <c r="W10" s="11">
        <v>168</v>
      </c>
      <c r="X10" s="11">
        <v>177</v>
      </c>
      <c r="Y10" s="11">
        <v>182</v>
      </c>
      <c r="Z10" s="11">
        <v>181</v>
      </c>
      <c r="AA10" s="11">
        <v>181</v>
      </c>
      <c r="AB10" s="11">
        <v>183</v>
      </c>
      <c r="AC10" s="11">
        <v>181</v>
      </c>
      <c r="AD10" s="11">
        <v>182</v>
      </c>
      <c r="AE10" s="11">
        <v>186</v>
      </c>
      <c r="AF10" s="11">
        <v>181</v>
      </c>
      <c r="AG10" s="11">
        <v>184</v>
      </c>
      <c r="AH10" s="11">
        <v>186</v>
      </c>
      <c r="AI10" s="11">
        <v>185</v>
      </c>
      <c r="AK10" s="11">
        <v>122</v>
      </c>
      <c r="AL10" s="11">
        <v>125</v>
      </c>
      <c r="AM10" s="11">
        <v>142</v>
      </c>
      <c r="AN10" s="11">
        <v>145</v>
      </c>
      <c r="AO10" s="11">
        <v>161</v>
      </c>
      <c r="AP10" s="11">
        <v>177</v>
      </c>
      <c r="AQ10" s="11">
        <v>183</v>
      </c>
      <c r="AR10" s="11">
        <v>183</v>
      </c>
      <c r="AS10" s="86"/>
      <c r="AT10" s="86"/>
    </row>
    <row r="11" spans="1:46">
      <c r="A11" s="7"/>
      <c r="B11" s="7" t="s">
        <v>258</v>
      </c>
      <c r="C11" s="7" t="s">
        <v>17</v>
      </c>
      <c r="D11" s="20" t="str">
        <f>IF('Índice IFRS 16 | Index IFRS 16'!$K$6="Português",$C11,$B11)</f>
        <v xml:space="preserve">Available seat kilometers (ASKs) (millions) </v>
      </c>
      <c r="E11" s="28">
        <v>7165.5819330000004</v>
      </c>
      <c r="F11" s="28">
        <v>7061.5595519999988</v>
      </c>
      <c r="G11" s="28">
        <v>7700.6506800000006</v>
      </c>
      <c r="H11" s="28">
        <v>7425.2006689999998</v>
      </c>
      <c r="I11" s="28">
        <v>8312.101165</v>
      </c>
      <c r="J11" s="28">
        <v>8156.476283</v>
      </c>
      <c r="K11" s="28">
        <v>9713.3102880000006</v>
      </c>
      <c r="L11" s="28">
        <v>9686.3679610000017</v>
      </c>
      <c r="M11" s="28">
        <v>9308.7633829999995</v>
      </c>
      <c r="N11" s="28">
        <v>1394.7734980000002</v>
      </c>
      <c r="O11" s="28">
        <v>3240.0686056999998</v>
      </c>
      <c r="P11" s="28">
        <v>6451.0469999999996</v>
      </c>
      <c r="Q11" s="28">
        <v>7168.2704678</v>
      </c>
      <c r="R11" s="11">
        <v>6105.2157960000004</v>
      </c>
      <c r="S11" s="11">
        <v>8661.4491234999987</v>
      </c>
      <c r="T11" s="11">
        <v>9451.4830000000002</v>
      </c>
      <c r="U11" s="11">
        <v>9063.8252179999981</v>
      </c>
      <c r="V11" s="11">
        <v>9741.0098780000008</v>
      </c>
      <c r="W11" s="11">
        <v>10348.691943</v>
      </c>
      <c r="X11" s="11">
        <v>10425.917043000001</v>
      </c>
      <c r="Y11" s="11">
        <v>10798.875470000001</v>
      </c>
      <c r="Z11" s="11">
        <v>10563</v>
      </c>
      <c r="AA11" s="11">
        <v>11539</v>
      </c>
      <c r="AB11" s="11">
        <v>11105</v>
      </c>
      <c r="AC11" s="11">
        <v>11077</v>
      </c>
      <c r="AD11" s="11">
        <v>10918</v>
      </c>
      <c r="AE11" s="11">
        <v>11967</v>
      </c>
      <c r="AF11" s="11">
        <v>12330</v>
      </c>
      <c r="AG11" s="11">
        <v>12802</v>
      </c>
      <c r="AH11" s="11">
        <v>12827</v>
      </c>
      <c r="AI11" s="11">
        <v>12818</v>
      </c>
      <c r="AK11" s="11">
        <v>25299.973300999998</v>
      </c>
      <c r="AL11" s="11">
        <v>29352.992834000001</v>
      </c>
      <c r="AM11" s="28">
        <v>35868.255697000008</v>
      </c>
      <c r="AN11" s="28">
        <v>20394.652486699997</v>
      </c>
      <c r="AO11" s="11">
        <v>31386.4183873</v>
      </c>
      <c r="AP11" s="11">
        <v>39579.444082000002</v>
      </c>
      <c r="AQ11" s="11">
        <v>44006.092320000011</v>
      </c>
      <c r="AR11" s="11">
        <v>46292.382957000002</v>
      </c>
      <c r="AS11" s="86"/>
      <c r="AT11" s="86"/>
    </row>
    <row r="12" spans="1:46">
      <c r="A12" s="7"/>
      <c r="B12" s="7" t="s">
        <v>259</v>
      </c>
      <c r="C12" s="7" t="s">
        <v>52</v>
      </c>
      <c r="D12" s="63" t="str">
        <f>IF('Índice IFRS 16 | Index IFRS 16'!$K$6="Português",$C12,$B12)</f>
        <v>Domestic</v>
      </c>
      <c r="E12" s="59">
        <v>5392.4334550000003</v>
      </c>
      <c r="F12" s="59">
        <v>5255.7986810000002</v>
      </c>
      <c r="G12" s="59">
        <v>5748.0962770000006</v>
      </c>
      <c r="H12" s="59">
        <v>5706.9144660000002</v>
      </c>
      <c r="I12" s="59">
        <v>6341.9084979999998</v>
      </c>
      <c r="J12" s="59">
        <v>6316.7393910000001</v>
      </c>
      <c r="K12" s="59">
        <v>7429.9640490000002</v>
      </c>
      <c r="L12" s="59">
        <v>7432.074595000001</v>
      </c>
      <c r="M12" s="59">
        <v>7071.1815779999997</v>
      </c>
      <c r="N12" s="59">
        <v>1151.1818140000003</v>
      </c>
      <c r="O12" s="59">
        <v>2967.1230836999998</v>
      </c>
      <c r="P12" s="59">
        <v>5968.3140000000003</v>
      </c>
      <c r="Q12" s="59">
        <v>6906.0494217999994</v>
      </c>
      <c r="R12" s="59">
        <v>5652.6277580000005</v>
      </c>
      <c r="S12" s="11">
        <v>8087.2028454999991</v>
      </c>
      <c r="T12" s="11">
        <v>8734.0360000000001</v>
      </c>
      <c r="U12" s="11">
        <v>8024.2767169999988</v>
      </c>
      <c r="V12" s="11">
        <v>8571.4947110000012</v>
      </c>
      <c r="W12" s="11">
        <v>8560.117275999999</v>
      </c>
      <c r="X12" s="11">
        <v>8449.5711190000002</v>
      </c>
      <c r="Y12" s="11">
        <v>8504.8275140000005</v>
      </c>
      <c r="Z12" s="11">
        <v>8282</v>
      </c>
      <c r="AA12" s="11">
        <v>8923</v>
      </c>
      <c r="AB12" s="11">
        <v>8657</v>
      </c>
      <c r="AC12" s="11">
        <v>9019</v>
      </c>
      <c r="AD12" s="11">
        <v>8820</v>
      </c>
      <c r="AE12" s="11">
        <v>9533</v>
      </c>
      <c r="AF12" s="11">
        <v>9805</v>
      </c>
      <c r="AG12" s="11">
        <v>9936</v>
      </c>
      <c r="AH12" s="11">
        <v>9958</v>
      </c>
      <c r="AI12" s="11">
        <v>9643</v>
      </c>
      <c r="AK12" s="97">
        <v>20457.690465</v>
      </c>
      <c r="AL12" s="97">
        <v>22103.242879000001</v>
      </c>
      <c r="AM12" s="59">
        <v>27520.686533</v>
      </c>
      <c r="AN12" s="59">
        <v>17157.800475699998</v>
      </c>
      <c r="AO12" s="11">
        <v>29379.916025300001</v>
      </c>
      <c r="AP12" s="11">
        <v>33605.459822999997</v>
      </c>
      <c r="AQ12" s="11">
        <v>34367.197417000003</v>
      </c>
      <c r="AR12" s="11">
        <v>37177.133472999994</v>
      </c>
      <c r="AS12" s="86"/>
      <c r="AT12" s="86"/>
    </row>
    <row r="13" spans="1:46">
      <c r="A13" s="7"/>
      <c r="B13" s="7" t="s">
        <v>260</v>
      </c>
      <c r="C13" s="7" t="s">
        <v>53</v>
      </c>
      <c r="D13" s="63" t="str">
        <f>IF('Índice IFRS 16 | Index IFRS 16'!$K$6="Português",$C13,$B13)</f>
        <v>International</v>
      </c>
      <c r="E13" s="59">
        <v>1773.1484780000001</v>
      </c>
      <c r="F13" s="59">
        <v>1805.7608709999997</v>
      </c>
      <c r="G13" s="59">
        <v>1952.5544029999999</v>
      </c>
      <c r="H13" s="59">
        <v>1718.2862029999999</v>
      </c>
      <c r="I13" s="59">
        <v>1970.192667</v>
      </c>
      <c r="J13" s="59">
        <v>1839.7368919999999</v>
      </c>
      <c r="K13" s="59">
        <v>2283.346239</v>
      </c>
      <c r="L13" s="59">
        <v>2254.2933659999999</v>
      </c>
      <c r="M13" s="59">
        <v>2237.5818050000003</v>
      </c>
      <c r="N13" s="59">
        <v>243.59168399999999</v>
      </c>
      <c r="O13" s="59">
        <v>272.94552199999998</v>
      </c>
      <c r="P13" s="59">
        <v>482.733</v>
      </c>
      <c r="Q13" s="59">
        <v>262.22104600000006</v>
      </c>
      <c r="R13" s="59">
        <v>452.58803799999993</v>
      </c>
      <c r="S13" s="11">
        <v>574.24627800000007</v>
      </c>
      <c r="T13" s="11">
        <v>717.447</v>
      </c>
      <c r="U13" s="11">
        <v>1039.548501</v>
      </c>
      <c r="V13" s="11">
        <v>1169.5151669999998</v>
      </c>
      <c r="W13" s="11">
        <v>1788.5746670000003</v>
      </c>
      <c r="X13" s="11">
        <v>1976.3459240000002</v>
      </c>
      <c r="Y13" s="11">
        <v>2294.0479559999999</v>
      </c>
      <c r="Z13" s="11">
        <v>2281</v>
      </c>
      <c r="AA13" s="11">
        <v>2616</v>
      </c>
      <c r="AB13" s="11">
        <v>2448</v>
      </c>
      <c r="AC13" s="11">
        <v>2058</v>
      </c>
      <c r="AD13" s="11">
        <v>2098</v>
      </c>
      <c r="AE13" s="11">
        <v>2434</v>
      </c>
      <c r="AF13" s="11">
        <v>2525</v>
      </c>
      <c r="AG13" s="11">
        <v>2866</v>
      </c>
      <c r="AH13" s="11">
        <v>2869</v>
      </c>
      <c r="AI13" s="11">
        <v>3176</v>
      </c>
      <c r="AK13" s="97">
        <v>4842.2829250000004</v>
      </c>
      <c r="AL13" s="97">
        <v>7249.7499550000002</v>
      </c>
      <c r="AM13" s="59">
        <v>8347.5691640000005</v>
      </c>
      <c r="AN13" s="59">
        <v>3236.8520109999999</v>
      </c>
      <c r="AO13" s="11">
        <v>2006.5023620000002</v>
      </c>
      <c r="AP13" s="11">
        <v>5973.9842589999998</v>
      </c>
      <c r="AQ13" s="11">
        <v>9638.8949029999985</v>
      </c>
      <c r="AR13" s="11">
        <v>9115.2494839999999</v>
      </c>
      <c r="AS13" s="86"/>
      <c r="AT13" s="86"/>
    </row>
    <row r="14" spans="1:46">
      <c r="A14" s="7"/>
      <c r="B14" s="7" t="s">
        <v>261</v>
      </c>
      <c r="C14" s="7" t="s">
        <v>54</v>
      </c>
      <c r="D14" s="20" t="str">
        <f>IF('Índice IFRS 16 | Index IFRS 16'!$K$6="Português",$C14,$B14)</f>
        <v>Revenue passenger kilometers (RPKs) (million)</v>
      </c>
      <c r="E14" s="28">
        <v>5890.9200110000002</v>
      </c>
      <c r="F14" s="28">
        <v>5656.39606</v>
      </c>
      <c r="G14" s="28">
        <v>6446.5879489999998</v>
      </c>
      <c r="H14" s="28">
        <v>6161.796816</v>
      </c>
      <c r="I14" s="28">
        <v>6808.9046339999995</v>
      </c>
      <c r="J14" s="28">
        <v>6859.8758200000011</v>
      </c>
      <c r="K14" s="28">
        <v>8191.7935240000006</v>
      </c>
      <c r="L14" s="28">
        <v>8080.0919309999999</v>
      </c>
      <c r="M14" s="28">
        <v>7544.4967810000016</v>
      </c>
      <c r="N14" s="28">
        <v>1016.0494649999999</v>
      </c>
      <c r="O14" s="28">
        <v>2539.8331164000001</v>
      </c>
      <c r="P14" s="28">
        <v>5210.5249999999996</v>
      </c>
      <c r="Q14" s="28">
        <v>5480.314084900001</v>
      </c>
      <c r="R14" s="28">
        <v>4681.1220975000015</v>
      </c>
      <c r="S14" s="11">
        <v>6916.7040087000014</v>
      </c>
      <c r="T14" s="11">
        <v>7772.567420899999</v>
      </c>
      <c r="U14" s="11">
        <v>7283.8926679999986</v>
      </c>
      <c r="V14" s="11">
        <v>7669.679404999999</v>
      </c>
      <c r="W14" s="11">
        <v>8464.9317730000002</v>
      </c>
      <c r="X14" s="11">
        <v>8142.5156279999992</v>
      </c>
      <c r="Y14" s="11">
        <v>8598.4240890000001</v>
      </c>
      <c r="Z14" s="11">
        <v>8435</v>
      </c>
      <c r="AA14" s="11">
        <v>9480</v>
      </c>
      <c r="AB14" s="11">
        <v>8885</v>
      </c>
      <c r="AC14" s="11">
        <v>8742</v>
      </c>
      <c r="AD14" s="11">
        <v>8764</v>
      </c>
      <c r="AE14" s="11">
        <v>9888</v>
      </c>
      <c r="AF14" s="11">
        <v>10383</v>
      </c>
      <c r="AG14" s="11">
        <v>10434</v>
      </c>
      <c r="AH14" s="11">
        <v>10459</v>
      </c>
      <c r="AI14" s="11">
        <v>10846</v>
      </c>
      <c r="AK14" s="11">
        <v>20760.118310999998</v>
      </c>
      <c r="AL14" s="11">
        <v>24155.700836</v>
      </c>
      <c r="AM14" s="28">
        <v>29940.665909000003</v>
      </c>
      <c r="AN14" s="28">
        <v>16310.904362400001</v>
      </c>
      <c r="AO14" s="11">
        <v>24850.707612000002</v>
      </c>
      <c r="AP14" s="11">
        <v>31561.019474000001</v>
      </c>
      <c r="AQ14" s="11">
        <v>35398.821577000002</v>
      </c>
      <c r="AR14" s="11">
        <v>37777.838531999994</v>
      </c>
      <c r="AS14" s="86"/>
      <c r="AT14" s="86"/>
    </row>
    <row r="15" spans="1:46">
      <c r="A15" s="7"/>
      <c r="B15" s="7" t="s">
        <v>259</v>
      </c>
      <c r="C15" s="7" t="s">
        <v>52</v>
      </c>
      <c r="D15" s="63" t="str">
        <f>IF('Índice IFRS 16 | Index IFRS 16'!$K$6="Português",$C15,$B15)</f>
        <v>Domestic</v>
      </c>
      <c r="E15" s="59">
        <v>4357.3054419999999</v>
      </c>
      <c r="F15" s="59">
        <v>4091.1011669999998</v>
      </c>
      <c r="G15" s="59">
        <v>4739.792453</v>
      </c>
      <c r="H15" s="59">
        <v>4667.5155489999997</v>
      </c>
      <c r="I15" s="59">
        <v>5190.8117480000001</v>
      </c>
      <c r="J15" s="59">
        <v>5249.8149950000006</v>
      </c>
      <c r="K15" s="59">
        <v>6194.2050780000009</v>
      </c>
      <c r="L15" s="59">
        <v>6154.8547829999998</v>
      </c>
      <c r="M15" s="59">
        <v>5726.6498350000011</v>
      </c>
      <c r="N15" s="59">
        <v>850.10709499999996</v>
      </c>
      <c r="O15" s="59">
        <v>2332.6553354000002</v>
      </c>
      <c r="P15" s="59">
        <v>4879.0600000000004</v>
      </c>
      <c r="Q15" s="59">
        <v>5306.3182879000005</v>
      </c>
      <c r="R15" s="59">
        <v>4443.3066745000006</v>
      </c>
      <c r="S15" s="11">
        <v>6515.9727187000008</v>
      </c>
      <c r="T15" s="11">
        <v>7165.7706958999997</v>
      </c>
      <c r="U15" s="11">
        <v>6442.1704419999987</v>
      </c>
      <c r="V15" s="11">
        <v>6666.0218509999995</v>
      </c>
      <c r="W15" s="11">
        <v>6882.7767599999997</v>
      </c>
      <c r="X15" s="11">
        <v>6525.7682829999994</v>
      </c>
      <c r="Y15" s="11">
        <v>6703.4707619999999</v>
      </c>
      <c r="Z15" s="11">
        <v>6490</v>
      </c>
      <c r="AA15" s="11">
        <v>7174</v>
      </c>
      <c r="AB15" s="11">
        <v>6812</v>
      </c>
      <c r="AC15" s="11">
        <v>7028</v>
      </c>
      <c r="AD15" s="11">
        <v>6927</v>
      </c>
      <c r="AE15" s="11">
        <v>7776</v>
      </c>
      <c r="AF15" s="11">
        <v>8189</v>
      </c>
      <c r="AG15" s="11">
        <v>8065</v>
      </c>
      <c r="AH15" s="11">
        <v>8020</v>
      </c>
      <c r="AI15" s="11">
        <v>8134</v>
      </c>
      <c r="AK15" s="97">
        <v>16423.885675000001</v>
      </c>
      <c r="AL15" s="97">
        <v>17855.714610999999</v>
      </c>
      <c r="AM15" s="59">
        <v>22789.686604000002</v>
      </c>
      <c r="AN15" s="59">
        <v>13788.4722654</v>
      </c>
      <c r="AO15" s="11">
        <v>23431.368376999999</v>
      </c>
      <c r="AP15" s="11">
        <v>26516.737335999995</v>
      </c>
      <c r="AQ15" s="11">
        <v>27179.567005999997</v>
      </c>
      <c r="AR15" s="11">
        <v>29919.994303999996</v>
      </c>
      <c r="AS15" s="86"/>
      <c r="AT15" s="86"/>
    </row>
    <row r="16" spans="1:46">
      <c r="A16" s="7"/>
      <c r="B16" s="7" t="s">
        <v>260</v>
      </c>
      <c r="C16" s="7" t="s">
        <v>53</v>
      </c>
      <c r="D16" s="63" t="str">
        <f>IF('Índice IFRS 16 | Index IFRS 16'!$K$6="Português",$C16,$B16)</f>
        <v>International</v>
      </c>
      <c r="E16" s="59">
        <v>1533.6145689999998</v>
      </c>
      <c r="F16" s="59">
        <v>1565.294893</v>
      </c>
      <c r="G16" s="59">
        <v>1706.795496</v>
      </c>
      <c r="H16" s="59">
        <v>1494.2812670000001</v>
      </c>
      <c r="I16" s="59">
        <v>1618.0928859999999</v>
      </c>
      <c r="J16" s="59">
        <v>1610.060825</v>
      </c>
      <c r="K16" s="59">
        <v>1997.588446</v>
      </c>
      <c r="L16" s="59">
        <v>1925.2371479999999</v>
      </c>
      <c r="M16" s="59">
        <v>1817.8469459999999</v>
      </c>
      <c r="N16" s="59">
        <v>165.94236999999998</v>
      </c>
      <c r="O16" s="59">
        <v>207.17778100000001</v>
      </c>
      <c r="P16" s="59">
        <v>331.46499999999997</v>
      </c>
      <c r="Q16" s="59">
        <v>173.99579699999998</v>
      </c>
      <c r="R16" s="59">
        <v>237.81542300000001</v>
      </c>
      <c r="S16" s="11">
        <v>400.73129</v>
      </c>
      <c r="T16" s="11">
        <v>606.79672499999992</v>
      </c>
      <c r="U16" s="11">
        <v>841.72222599999998</v>
      </c>
      <c r="V16" s="11">
        <v>1003.657554</v>
      </c>
      <c r="W16" s="11">
        <v>1582.1550129999998</v>
      </c>
      <c r="X16" s="11">
        <v>1616.747345</v>
      </c>
      <c r="Y16" s="11">
        <v>1894.9533269999999</v>
      </c>
      <c r="Z16" s="11">
        <v>1945</v>
      </c>
      <c r="AA16" s="11">
        <v>2306</v>
      </c>
      <c r="AB16" s="11">
        <v>2073</v>
      </c>
      <c r="AC16" s="11">
        <v>1714</v>
      </c>
      <c r="AD16" s="11">
        <v>1838</v>
      </c>
      <c r="AE16" s="11">
        <v>2112</v>
      </c>
      <c r="AF16" s="11">
        <v>2195</v>
      </c>
      <c r="AG16" s="11">
        <v>2369</v>
      </c>
      <c r="AH16" s="11">
        <v>2439</v>
      </c>
      <c r="AI16" s="11">
        <v>2712</v>
      </c>
      <c r="AK16" s="97">
        <v>4336.2325999999994</v>
      </c>
      <c r="AL16" s="97">
        <v>6299.9862249999996</v>
      </c>
      <c r="AM16" s="59">
        <v>7150.9793049999998</v>
      </c>
      <c r="AN16" s="59">
        <v>2522.4320969999999</v>
      </c>
      <c r="AO16" s="11">
        <v>1419.3392349999999</v>
      </c>
      <c r="AP16" s="11">
        <v>5044.2821379999996</v>
      </c>
      <c r="AQ16" s="11">
        <v>8219.2545710000013</v>
      </c>
      <c r="AR16" s="11">
        <v>7857.8442279999999</v>
      </c>
      <c r="AS16" s="86"/>
      <c r="AT16" s="86"/>
    </row>
    <row r="17" spans="1:46">
      <c r="A17" s="7"/>
      <c r="B17" s="7" t="s">
        <v>262</v>
      </c>
      <c r="C17" s="7" t="s">
        <v>18</v>
      </c>
      <c r="D17" s="20" t="str">
        <f>IF('Índice IFRS 16 | Index IFRS 16'!$K$6="Português",$C17,$B17)</f>
        <v xml:space="preserve">Load Factor (%) </v>
      </c>
      <c r="E17" s="31">
        <v>0.82211327231780884</v>
      </c>
      <c r="F17" s="31">
        <v>0.8010123002358559</v>
      </c>
      <c r="G17" s="31">
        <v>0.8371484718483555</v>
      </c>
      <c r="H17" s="31">
        <v>0.82984919743991903</v>
      </c>
      <c r="I17" s="31">
        <v>0.81915565015864433</v>
      </c>
      <c r="J17" s="31">
        <v>0.84103423855931314</v>
      </c>
      <c r="K17" s="31">
        <v>0.84335754558569909</v>
      </c>
      <c r="L17" s="31">
        <v>0.83417148342213376</v>
      </c>
      <c r="M17" s="31">
        <v>0.81047250537896731</v>
      </c>
      <c r="N17" s="31">
        <v>0.72846915033655157</v>
      </c>
      <c r="O17" s="31">
        <v>0.78388251160233768</v>
      </c>
      <c r="P17" s="31">
        <v>0.80770222260045543</v>
      </c>
      <c r="Q17" s="31">
        <v>0.76452389868904513</v>
      </c>
      <c r="R17" s="31">
        <v>0.76674146400639387</v>
      </c>
      <c r="S17" s="31">
        <v>0.79856198542271584</v>
      </c>
      <c r="T17" s="131">
        <v>0.82236485225651879</v>
      </c>
      <c r="U17" s="131">
        <v>0.80359999999999998</v>
      </c>
      <c r="V17" s="131">
        <v>0.78739999999999999</v>
      </c>
      <c r="W17" s="131">
        <v>0.81799999999999995</v>
      </c>
      <c r="X17" s="131">
        <v>0.78100000000000003</v>
      </c>
      <c r="Y17" s="131">
        <v>0.79620000000000002</v>
      </c>
      <c r="Z17" s="131">
        <v>0.79900000000000004</v>
      </c>
      <c r="AA17" s="131">
        <v>0.8216</v>
      </c>
      <c r="AB17" s="131">
        <v>0.80010000000000003</v>
      </c>
      <c r="AC17" s="131">
        <v>0.78920000000000001</v>
      </c>
      <c r="AD17" s="131">
        <v>0.80269999999999997</v>
      </c>
      <c r="AE17" s="131">
        <v>0.82627224868388072</v>
      </c>
      <c r="AF17" s="131">
        <v>0.84209245742092453</v>
      </c>
      <c r="AG17" s="131">
        <v>0.81502890173410403</v>
      </c>
      <c r="AH17" s="131">
        <v>0.8153894129570437</v>
      </c>
      <c r="AI17" s="131">
        <v>0.84615384615384615</v>
      </c>
      <c r="AK17" s="31">
        <v>0.82055890194079528</v>
      </c>
      <c r="AL17" s="31">
        <v>0.82293825957059141</v>
      </c>
      <c r="AM17" s="31">
        <v>0.83473994838015553</v>
      </c>
      <c r="AN17" s="31">
        <v>0.79976377989460035</v>
      </c>
      <c r="AO17" s="131">
        <v>0.79176627627112217</v>
      </c>
      <c r="AP17" s="131">
        <v>0.79740936756495195</v>
      </c>
      <c r="AQ17" s="131">
        <v>0.80440729250826593</v>
      </c>
      <c r="AR17" s="131">
        <v>0.81607029318605218</v>
      </c>
      <c r="AS17" s="86"/>
      <c r="AT17" s="86"/>
    </row>
    <row r="18" spans="1:46">
      <c r="A18" s="7"/>
      <c r="B18" s="7" t="s">
        <v>263</v>
      </c>
      <c r="C18" s="7" t="s">
        <v>45</v>
      </c>
      <c r="D18" s="20" t="str">
        <f>IF('Índice IFRS 16 | Index IFRS 16'!$K$6="Português",$C18,$B18)</f>
        <v xml:space="preserve">Passenger revenue per ASK (real cents) (PRASK) </v>
      </c>
      <c r="E18" s="39">
        <v>29.471479354306336</v>
      </c>
      <c r="F18" s="39">
        <v>26.987282143082041</v>
      </c>
      <c r="G18" s="39">
        <v>30.024021294782326</v>
      </c>
      <c r="H18" s="39">
        <v>31.5218551570165</v>
      </c>
      <c r="I18" s="39">
        <v>29.287588681555711</v>
      </c>
      <c r="J18" s="39">
        <v>30.498942358047682</v>
      </c>
      <c r="K18" s="39">
        <v>29.731100051109578</v>
      </c>
      <c r="L18" s="39">
        <v>31.982699939474241</v>
      </c>
      <c r="M18" s="39">
        <v>28.504527302152393</v>
      </c>
      <c r="N18" s="39">
        <v>20.256837429527923</v>
      </c>
      <c r="O18" s="39">
        <v>19.274005460914676</v>
      </c>
      <c r="P18" s="39">
        <v>23.690721975363065</v>
      </c>
      <c r="Q18" s="39">
        <v>22.287691391900413</v>
      </c>
      <c r="R18" s="39">
        <v>23.21680424349082</v>
      </c>
      <c r="S18" s="39">
        <v>27.711367529572261</v>
      </c>
      <c r="T18" s="39">
        <v>35.928329977422592</v>
      </c>
      <c r="U18" s="39">
        <v>31.37</v>
      </c>
      <c r="V18" s="39">
        <v>36.53</v>
      </c>
      <c r="W18" s="39">
        <v>39.369999999999997</v>
      </c>
      <c r="X18" s="39">
        <v>39.520000000000003</v>
      </c>
      <c r="Y18" s="39">
        <v>38.61</v>
      </c>
      <c r="Z18" s="39">
        <v>37.380000000000003</v>
      </c>
      <c r="AA18" s="39">
        <v>39.68</v>
      </c>
      <c r="AB18" s="39">
        <v>42.01</v>
      </c>
      <c r="AC18" s="39">
        <v>39.33</v>
      </c>
      <c r="AD18" s="39">
        <v>35.340000000000003</v>
      </c>
      <c r="AE18" s="39">
        <v>39.799999999999997</v>
      </c>
      <c r="AF18" s="39">
        <v>41.72</v>
      </c>
      <c r="AG18" s="39">
        <v>39.19</v>
      </c>
      <c r="AH18" s="39">
        <v>35.700000000000003</v>
      </c>
      <c r="AI18" s="39">
        <v>41.3</v>
      </c>
      <c r="AK18" s="39">
        <v>29.247979481889498</v>
      </c>
      <c r="AL18" s="39">
        <v>29.537471865414894</v>
      </c>
      <c r="AM18" s="39">
        <v>30.410982602960328</v>
      </c>
      <c r="AN18" s="39">
        <v>24.951376899354052</v>
      </c>
      <c r="AO18" s="39">
        <v>28.072792158933446</v>
      </c>
      <c r="AP18" s="39">
        <v>36.876664992467134</v>
      </c>
      <c r="AQ18" s="39">
        <v>39.455663124714356</v>
      </c>
      <c r="AR18" s="39">
        <v>39.149280815451192</v>
      </c>
      <c r="AS18" s="86"/>
      <c r="AT18" s="86"/>
    </row>
    <row r="19" spans="1:46">
      <c r="A19" s="7"/>
      <c r="B19" s="7" t="s">
        <v>264</v>
      </c>
      <c r="C19" s="7" t="s">
        <v>46</v>
      </c>
      <c r="D19" s="20" t="str">
        <f>IF('Índice IFRS 16 | Index IFRS 16'!$K$6="Português",$C19,$B19)</f>
        <v xml:space="preserve">Operating revenue per ASK (real cents) (RASK) </v>
      </c>
      <c r="E19" s="27">
        <v>30.58969688400882</v>
      </c>
      <c r="F19" s="94">
        <v>28.240532212677998</v>
      </c>
      <c r="G19" s="27">
        <v>31.370478942436591</v>
      </c>
      <c r="H19" s="27">
        <v>33.065517141513908</v>
      </c>
      <c r="I19" s="27">
        <v>30.581834238298754</v>
      </c>
      <c r="J19" s="27">
        <v>32.093454442525477</v>
      </c>
      <c r="K19" s="27">
        <v>31.201865379964477</v>
      </c>
      <c r="L19" s="27">
        <v>33.571871449577692</v>
      </c>
      <c r="M19" s="27">
        <v>30.107919652553921</v>
      </c>
      <c r="N19" s="27">
        <v>28.792631963243675</v>
      </c>
      <c r="O19" s="27">
        <v>24.855214441547716</v>
      </c>
      <c r="P19" s="27">
        <v>27.649350706482217</v>
      </c>
      <c r="Q19" s="27">
        <v>25.47088601360154</v>
      </c>
      <c r="R19" s="27">
        <v>27.883797344482918</v>
      </c>
      <c r="S19" s="27">
        <v>31.378132703292561</v>
      </c>
      <c r="T19" s="27">
        <v>39.461955335474862</v>
      </c>
      <c r="U19" s="27">
        <v>35.229999999999997</v>
      </c>
      <c r="V19" s="27">
        <v>40.29</v>
      </c>
      <c r="W19" s="27">
        <v>42.29</v>
      </c>
      <c r="X19" s="27">
        <v>42.72</v>
      </c>
      <c r="Y19" s="27">
        <v>41.47</v>
      </c>
      <c r="Z19" s="27">
        <v>40.42</v>
      </c>
      <c r="AA19" s="27">
        <v>42.61</v>
      </c>
      <c r="AB19" s="27">
        <v>45.3</v>
      </c>
      <c r="AC19" s="27">
        <v>42.23</v>
      </c>
      <c r="AD19" s="27">
        <v>38.22</v>
      </c>
      <c r="AE19" s="27">
        <v>42.87</v>
      </c>
      <c r="AF19" s="27">
        <v>44.98</v>
      </c>
      <c r="AG19" s="27">
        <v>42.14</v>
      </c>
      <c r="AH19" s="27">
        <v>38.53</v>
      </c>
      <c r="AI19" s="27">
        <v>44.76</v>
      </c>
      <c r="AK19" s="27">
        <v>30.390569620467129</v>
      </c>
      <c r="AL19" s="27">
        <v>30.855674051707162</v>
      </c>
      <c r="AM19" s="27">
        <v>31.900957483575166</v>
      </c>
      <c r="AN19" s="27">
        <v>28.405806929281948</v>
      </c>
      <c r="AO19" s="27">
        <v>31.783585106469221</v>
      </c>
      <c r="AP19" s="27">
        <v>40.293812532988262</v>
      </c>
      <c r="AQ19" s="27">
        <v>42.481791015271845</v>
      </c>
      <c r="AR19" s="27">
        <v>42.180175546563412</v>
      </c>
      <c r="AS19" s="86"/>
      <c r="AT19" s="86"/>
    </row>
    <row r="20" spans="1:46" s="86" customFormat="1">
      <c r="A20" s="237"/>
      <c r="B20" s="237" t="s">
        <v>265</v>
      </c>
      <c r="C20" s="237" t="s">
        <v>131</v>
      </c>
      <c r="D20" s="238" t="str">
        <f>IF('Índice IFRS 16 | Index IFRS 16'!$K$6="Português",$C20,$B20)</f>
        <v>Yield (real cents)</v>
      </c>
      <c r="E20" s="29">
        <v>35.848441263107823</v>
      </c>
      <c r="F20" s="95">
        <v>33.691470324657573</v>
      </c>
      <c r="G20" s="29">
        <v>35.864631310252214</v>
      </c>
      <c r="H20" s="29">
        <v>37.98504023895098</v>
      </c>
      <c r="I20" s="29">
        <v>35.753386643775983</v>
      </c>
      <c r="J20" s="29">
        <v>36.263615629123727</v>
      </c>
      <c r="K20" s="29">
        <v>35.253256707938476</v>
      </c>
      <c r="L20" s="29">
        <v>38.340677636530224</v>
      </c>
      <c r="M20" s="29">
        <v>35.170258229579325</v>
      </c>
      <c r="N20" s="29">
        <v>27.807406010493793</v>
      </c>
      <c r="O20" s="29">
        <v>24.587875320137709</v>
      </c>
      <c r="P20" s="29">
        <v>29.331010008972221</v>
      </c>
      <c r="Q20" s="29">
        <v>29.152380233133155</v>
      </c>
      <c r="R20" s="29">
        <v>30.279833990166487</v>
      </c>
      <c r="S20" s="29">
        <v>34.701586145380247</v>
      </c>
      <c r="T20" s="239">
        <v>43.689038847948638</v>
      </c>
      <c r="U20" s="239">
        <v>39.03</v>
      </c>
      <c r="V20" s="239">
        <v>46.4</v>
      </c>
      <c r="W20" s="239">
        <v>48.13</v>
      </c>
      <c r="X20" s="239">
        <v>50.6</v>
      </c>
      <c r="Y20" s="239">
        <v>48.5</v>
      </c>
      <c r="Z20" s="239">
        <v>46.81</v>
      </c>
      <c r="AA20" s="239">
        <v>48.3</v>
      </c>
      <c r="AB20" s="239">
        <v>52.51</v>
      </c>
      <c r="AC20" s="239">
        <v>49.84</v>
      </c>
      <c r="AD20" s="239">
        <v>44.03</v>
      </c>
      <c r="AE20" s="239">
        <v>48.17</v>
      </c>
      <c r="AF20" s="239">
        <v>49.54</v>
      </c>
      <c r="AG20" s="239">
        <v>48.09</v>
      </c>
      <c r="AH20" s="239">
        <v>43.78</v>
      </c>
      <c r="AI20" s="239">
        <v>48.81</v>
      </c>
      <c r="AK20" s="29">
        <v>35.643973165987042</v>
      </c>
      <c r="AL20" s="29">
        <v>35.892694891628352</v>
      </c>
      <c r="AM20" s="29">
        <v>36.431684696502181</v>
      </c>
      <c r="AN20" s="29">
        <v>31.19843324567956</v>
      </c>
      <c r="AO20" s="239">
        <v>35.455907886282034</v>
      </c>
      <c r="AP20" s="239">
        <v>46.245587890542808</v>
      </c>
      <c r="AQ20" s="239">
        <v>49.049360308116448</v>
      </c>
      <c r="AR20" s="239">
        <v>47.972927261703084</v>
      </c>
    </row>
    <row r="21" spans="1:46">
      <c r="A21" s="7"/>
      <c r="B21" s="7" t="s">
        <v>266</v>
      </c>
      <c r="C21" s="7" t="s">
        <v>19</v>
      </c>
      <c r="D21" s="20" t="str">
        <f>IF('Índice IFRS 16 | Index IFRS 16'!$K$6="Português",$C21,$B21)</f>
        <v>Departures total</v>
      </c>
      <c r="E21" s="30">
        <v>64164</v>
      </c>
      <c r="F21" s="96">
        <v>64774</v>
      </c>
      <c r="G21" s="30">
        <v>67526</v>
      </c>
      <c r="H21" s="30">
        <v>65848</v>
      </c>
      <c r="I21" s="30">
        <v>70222</v>
      </c>
      <c r="J21" s="30">
        <v>70164</v>
      </c>
      <c r="K21" s="30">
        <v>77487</v>
      </c>
      <c r="L21" s="30">
        <v>77481</v>
      </c>
      <c r="M21" s="30">
        <v>69691</v>
      </c>
      <c r="N21" s="30">
        <v>8811</v>
      </c>
      <c r="O21" s="30">
        <v>27213</v>
      </c>
      <c r="P21" s="30">
        <v>52355</v>
      </c>
      <c r="Q21" s="30">
        <v>58586</v>
      </c>
      <c r="R21" s="30">
        <v>46885</v>
      </c>
      <c r="S21" s="11">
        <v>66563</v>
      </c>
      <c r="T21" s="11">
        <v>73068</v>
      </c>
      <c r="U21" s="11">
        <v>67981</v>
      </c>
      <c r="V21" s="11">
        <v>77219</v>
      </c>
      <c r="W21" s="11">
        <v>79694</v>
      </c>
      <c r="X21" s="11">
        <v>79535</v>
      </c>
      <c r="Y21" s="11">
        <v>78739</v>
      </c>
      <c r="Z21" s="11">
        <v>77867</v>
      </c>
      <c r="AA21" s="11">
        <v>82167</v>
      </c>
      <c r="AB21" s="11">
        <v>78123</v>
      </c>
      <c r="AC21" s="11">
        <v>78535</v>
      </c>
      <c r="AD21" s="11">
        <v>79394</v>
      </c>
      <c r="AE21" s="11">
        <v>83449</v>
      </c>
      <c r="AF21" s="11">
        <v>80704</v>
      </c>
      <c r="AG21" s="11">
        <v>79796</v>
      </c>
      <c r="AH21" s="11">
        <v>79312</v>
      </c>
      <c r="AI21" s="11">
        <v>77428</v>
      </c>
      <c r="AK21" s="11">
        <v>259966</v>
      </c>
      <c r="AL21" s="11">
        <v>262312</v>
      </c>
      <c r="AM21" s="30">
        <v>295354</v>
      </c>
      <c r="AN21" s="30">
        <v>158070</v>
      </c>
      <c r="AO21" s="11">
        <v>245102</v>
      </c>
      <c r="AP21" s="11">
        <v>304429</v>
      </c>
      <c r="AQ21" s="11">
        <v>316896</v>
      </c>
      <c r="AR21" s="11">
        <v>322082</v>
      </c>
      <c r="AS21" s="86"/>
      <c r="AT21" s="86"/>
    </row>
    <row r="22" spans="1:46">
      <c r="A22" s="7"/>
      <c r="B22" s="7" t="s">
        <v>267</v>
      </c>
      <c r="C22" s="7" t="s">
        <v>20</v>
      </c>
      <c r="D22" s="20" t="str">
        <f>IF('Índice IFRS 16 | Index IFRS 16'!$K$6="Português",$C22,$B22)</f>
        <v>Block Hours</v>
      </c>
      <c r="E22" s="30">
        <v>105829.13333333333</v>
      </c>
      <c r="F22" s="96">
        <v>105677.64999999997</v>
      </c>
      <c r="G22" s="30">
        <v>112790.1166666667</v>
      </c>
      <c r="H22" s="30">
        <v>109648.16666666672</v>
      </c>
      <c r="I22" s="30">
        <v>120471.13333333339</v>
      </c>
      <c r="J22" s="30">
        <v>117153.16666666679</v>
      </c>
      <c r="K22" s="30">
        <v>130239.93333333344</v>
      </c>
      <c r="L22" s="30">
        <v>127497.5333333334</v>
      </c>
      <c r="M22" s="30">
        <v>118073.93333333352</v>
      </c>
      <c r="N22" s="30">
        <v>16551.7</v>
      </c>
      <c r="O22" s="30">
        <v>45325.433333000008</v>
      </c>
      <c r="P22" s="30">
        <v>86930</v>
      </c>
      <c r="Q22" s="30">
        <v>96327.633333333331</v>
      </c>
      <c r="R22" s="30">
        <v>78434.566666666695</v>
      </c>
      <c r="S22" s="11">
        <v>111565.18333333332</v>
      </c>
      <c r="T22" s="11">
        <v>123096.29999999999</v>
      </c>
      <c r="U22" s="11">
        <v>117301.30000000002</v>
      </c>
      <c r="V22" s="11">
        <v>129655.34999999992</v>
      </c>
      <c r="W22" s="11">
        <v>135182.14999999997</v>
      </c>
      <c r="X22" s="11">
        <v>136674.38333333333</v>
      </c>
      <c r="Y22" s="11">
        <v>137702.55000000002</v>
      </c>
      <c r="Z22" s="11">
        <v>133590</v>
      </c>
      <c r="AA22" s="11">
        <v>142663</v>
      </c>
      <c r="AB22" s="11">
        <v>136888</v>
      </c>
      <c r="AC22" s="11">
        <v>137457</v>
      </c>
      <c r="AD22" s="11">
        <v>136586</v>
      </c>
      <c r="AE22" s="11">
        <v>146604</v>
      </c>
      <c r="AF22" s="11">
        <v>147126</v>
      </c>
      <c r="AG22" s="11">
        <v>147394</v>
      </c>
      <c r="AH22" s="11">
        <v>146283</v>
      </c>
      <c r="AI22" s="11">
        <v>143883</v>
      </c>
      <c r="AK22" s="30">
        <v>407415.49999999994</v>
      </c>
      <c r="AL22" s="30">
        <v>433945.06666666677</v>
      </c>
      <c r="AM22" s="30">
        <v>495361.76666666701</v>
      </c>
      <c r="AN22" s="30">
        <v>266881.06666633353</v>
      </c>
      <c r="AO22" s="11">
        <v>409423.68333333329</v>
      </c>
      <c r="AP22" s="11">
        <v>518813.18333333323</v>
      </c>
      <c r="AQ22" s="11">
        <v>550842.78333333391</v>
      </c>
      <c r="AR22" s="11">
        <v>567773.71666666679</v>
      </c>
      <c r="AS22" s="86"/>
      <c r="AT22" s="86"/>
    </row>
    <row r="23" spans="1:46">
      <c r="A23" s="7"/>
      <c r="B23" s="7" t="s">
        <v>268</v>
      </c>
      <c r="C23" s="7" t="s">
        <v>21</v>
      </c>
      <c r="D23" s="20" t="str">
        <f>IF('Índice IFRS 16 | Index IFRS 16'!$K$6="Português",$C23,$B23)</f>
        <v>Average fare (R$)</v>
      </c>
      <c r="E23" s="30">
        <v>376.11567348261809</v>
      </c>
      <c r="F23" s="30">
        <v>346.10261054872865</v>
      </c>
      <c r="G23" s="30">
        <v>379.8751266978831</v>
      </c>
      <c r="H23" s="30">
        <v>395.69228199537997</v>
      </c>
      <c r="I23" s="30">
        <v>382.26912100120524</v>
      </c>
      <c r="J23" s="30">
        <v>379.73725329524825</v>
      </c>
      <c r="K23" s="30">
        <v>391.46387171678896</v>
      </c>
      <c r="L23" s="30">
        <v>419.89986525901344</v>
      </c>
      <c r="M23" s="30">
        <v>403.33050048405698</v>
      </c>
      <c r="N23" s="30">
        <v>329.02225063670562</v>
      </c>
      <c r="O23" s="30">
        <v>262.43649638656086</v>
      </c>
      <c r="P23" s="30">
        <v>306.95114253016737</v>
      </c>
      <c r="Q23" s="30">
        <v>304.27526360084767</v>
      </c>
      <c r="R23" s="30">
        <v>316.0498121453337</v>
      </c>
      <c r="S23" s="11">
        <v>373.98840922413109</v>
      </c>
      <c r="T23" s="11">
        <v>474.39689289984705</v>
      </c>
      <c r="U23" s="11">
        <v>449.06017772109669</v>
      </c>
      <c r="V23" s="11">
        <v>518.84637945471911</v>
      </c>
      <c r="W23" s="11">
        <v>558.27457213719026</v>
      </c>
      <c r="X23" s="11">
        <v>588.71661356941422</v>
      </c>
      <c r="Y23" s="11">
        <v>590.7916115763602</v>
      </c>
      <c r="Z23" s="11">
        <v>550</v>
      </c>
      <c r="AA23" s="11">
        <v>587.5785961760555</v>
      </c>
      <c r="AB23" s="11">
        <v>643.62582781456956</v>
      </c>
      <c r="AC23" s="11">
        <v>604.38340962685538</v>
      </c>
      <c r="AD23" s="11">
        <v>521.20475418692604</v>
      </c>
      <c r="AE23" s="11">
        <v>588.67877889012493</v>
      </c>
      <c r="AF23" s="11">
        <v>629.8518427819273</v>
      </c>
      <c r="AG23" s="11">
        <v>634</v>
      </c>
      <c r="AH23" s="11">
        <v>574</v>
      </c>
      <c r="AI23" s="11">
        <v>656</v>
      </c>
      <c r="AK23" s="30">
        <v>336.1373659836334</v>
      </c>
      <c r="AL23" s="30">
        <v>374.96613679179188</v>
      </c>
      <c r="AM23" s="30">
        <v>394.15305500453178</v>
      </c>
      <c r="AN23" s="30">
        <v>343.92616088935665</v>
      </c>
      <c r="AO23" s="11">
        <v>377.97120518118675</v>
      </c>
      <c r="AP23" s="11">
        <v>531.030854997799</v>
      </c>
      <c r="AQ23" s="11">
        <v>593.04108365683294</v>
      </c>
      <c r="AR23" s="11">
        <v>587.060395117241</v>
      </c>
      <c r="AS23" s="86"/>
      <c r="AT23" s="86"/>
    </row>
    <row r="24" spans="1:46">
      <c r="A24" s="12"/>
      <c r="B24" s="12" t="s">
        <v>269</v>
      </c>
      <c r="C24" s="12" t="s">
        <v>22</v>
      </c>
      <c r="D24" s="20" t="str">
        <f>IF('Índice IFRS 16 | Index IFRS 16'!$K$6="Português",$C24,$B24)</f>
        <v>Stage Length (KM)</v>
      </c>
      <c r="E24" s="30">
        <v>1009.815473569927</v>
      </c>
      <c r="F24" s="96">
        <v>986.93888312137005</v>
      </c>
      <c r="G24" s="30">
        <v>1023.3296359260944</v>
      </c>
      <c r="H24" s="30">
        <v>1004.7965959629244</v>
      </c>
      <c r="I24" s="30">
        <v>1046.8144226653217</v>
      </c>
      <c r="J24" s="30">
        <v>1013.0451485472666</v>
      </c>
      <c r="K24" s="30">
        <v>1069.6764387751214</v>
      </c>
      <c r="L24" s="30">
        <v>1064.3436406070241</v>
      </c>
      <c r="M24" s="30">
        <v>1115.9560941814641</v>
      </c>
      <c r="N24" s="30">
        <v>1181.6128949727124</v>
      </c>
      <c r="O24" s="30">
        <v>1053.9399623777424</v>
      </c>
      <c r="P24" s="30">
        <v>1034.9552159849427</v>
      </c>
      <c r="Q24" s="30">
        <v>1033.4192803273254</v>
      </c>
      <c r="R24" s="30">
        <v>1054.8105081328977</v>
      </c>
      <c r="S24" s="11">
        <v>1064.9101854895962</v>
      </c>
      <c r="T24" s="11">
        <v>1070.9511521342517</v>
      </c>
      <c r="U24" s="11">
        <v>1127.883502469346</v>
      </c>
      <c r="V24" s="11">
        <v>1077.458690877404</v>
      </c>
      <c r="W24" s="11">
        <v>1102.3383651054621</v>
      </c>
      <c r="X24" s="11">
        <v>1112.9399721773468</v>
      </c>
      <c r="Y24" s="11">
        <v>1160.2275002551692</v>
      </c>
      <c r="Z24" s="11">
        <v>1131</v>
      </c>
      <c r="AA24" s="11">
        <v>1160</v>
      </c>
      <c r="AB24" s="11">
        <v>1184</v>
      </c>
      <c r="AC24" s="11">
        <v>1161</v>
      </c>
      <c r="AD24" s="11">
        <v>1143</v>
      </c>
      <c r="AE24" s="11">
        <v>1183</v>
      </c>
      <c r="AF24" s="11">
        <v>1242</v>
      </c>
      <c r="AG24" s="11">
        <v>1283</v>
      </c>
      <c r="AH24" s="11">
        <v>1282</v>
      </c>
      <c r="AI24" s="11">
        <v>1301</v>
      </c>
      <c r="AK24" s="30">
        <v>905.17820401578979</v>
      </c>
      <c r="AL24" s="30">
        <v>1006.4185067904208</v>
      </c>
      <c r="AM24" s="30">
        <v>1049.6013792614256</v>
      </c>
      <c r="AN24" s="30">
        <v>680.92223337283599</v>
      </c>
      <c r="AO24" s="11">
        <v>1057.382228820582</v>
      </c>
      <c r="AP24" s="11">
        <v>1105.1551326573897</v>
      </c>
      <c r="AQ24" s="11">
        <v>1158.6732747646026</v>
      </c>
      <c r="AR24" s="11">
        <v>1182.1162713600886</v>
      </c>
      <c r="AS24" s="86"/>
      <c r="AT24" s="86"/>
    </row>
    <row r="25" spans="1:46">
      <c r="A25" s="12"/>
      <c r="B25" s="12" t="s">
        <v>270</v>
      </c>
      <c r="C25" s="12" t="s">
        <v>47</v>
      </c>
      <c r="D25" s="20" t="str">
        <f>IF('Índice IFRS 16 | Index IFRS 16'!$K$6="Português",$C25,$B25)</f>
        <v>CASK (real cents)</v>
      </c>
      <c r="E25" s="62">
        <v>25.492039824255261</v>
      </c>
      <c r="F25" s="123">
        <v>25.381367835898725</v>
      </c>
      <c r="G25" s="62">
        <v>25.858918716723299</v>
      </c>
      <c r="H25" s="62">
        <v>27.297605685759549</v>
      </c>
      <c r="I25" s="62">
        <v>26.405140366214493</v>
      </c>
      <c r="J25" s="62">
        <v>27.801626208688628</v>
      </c>
      <c r="K25" s="62">
        <v>25.525364293630421</v>
      </c>
      <c r="L25" s="62">
        <v>25.490143747160499</v>
      </c>
      <c r="M25" s="62">
        <v>28.24327885271375</v>
      </c>
      <c r="N25" s="62">
        <v>87.600307730753826</v>
      </c>
      <c r="O25" s="62">
        <v>45.588957602431307</v>
      </c>
      <c r="P25" s="62">
        <v>29.868625526368049</v>
      </c>
      <c r="Q25" s="62">
        <v>28.457610551573776</v>
      </c>
      <c r="R25" s="62">
        <v>34.438450149092816</v>
      </c>
      <c r="S25" s="27">
        <v>29.804059296914261</v>
      </c>
      <c r="T25" s="132">
        <v>33.907973645722961</v>
      </c>
      <c r="U25" s="132">
        <v>34.448812567204243</v>
      </c>
      <c r="V25" s="132">
        <v>38.890207970693524</v>
      </c>
      <c r="W25" s="132">
        <v>38.391141291700926</v>
      </c>
      <c r="X25" s="132">
        <v>37.682477486583821</v>
      </c>
      <c r="Y25" s="132">
        <v>37.188165394024423</v>
      </c>
      <c r="Z25" s="132">
        <v>34.81</v>
      </c>
      <c r="AA25" s="132">
        <v>34.270000000000003</v>
      </c>
      <c r="AB25" s="132">
        <v>37.35</v>
      </c>
      <c r="AC25" s="132">
        <v>35.01</v>
      </c>
      <c r="AD25" s="132">
        <v>34.18</v>
      </c>
      <c r="AE25" s="132">
        <v>34.28</v>
      </c>
      <c r="AF25" s="132">
        <v>34.93</v>
      </c>
      <c r="AG25" s="132">
        <v>37.68</v>
      </c>
      <c r="AH25" s="132">
        <v>35.57</v>
      </c>
      <c r="AI25" s="132">
        <v>34.85</v>
      </c>
      <c r="AK25" s="62">
        <v>-25.532252240537652</v>
      </c>
      <c r="AL25" s="62">
        <v>-26.018404487865048</v>
      </c>
      <c r="AM25" s="62">
        <v>-26.237356119627531</v>
      </c>
      <c r="AN25" s="62">
        <v>-35.572454372676354</v>
      </c>
      <c r="AO25" s="132">
        <v>31.633841958015456</v>
      </c>
      <c r="AP25" s="132">
        <v>37.424487110678236</v>
      </c>
      <c r="AQ25" s="132">
        <v>35.891994968996762</v>
      </c>
      <c r="AR25" s="132">
        <v>34.602920862983559</v>
      </c>
      <c r="AS25" s="86"/>
      <c r="AT25" s="86"/>
    </row>
    <row r="26" spans="1:46">
      <c r="A26" s="12"/>
      <c r="B26" s="12" t="s">
        <v>271</v>
      </c>
      <c r="C26" s="12" t="s">
        <v>48</v>
      </c>
      <c r="D26" s="20" t="str">
        <f>IF('Índice IFRS 16 | Index IFRS 16'!$K$6="Português",$C26,$B26)</f>
        <v>CASK ex-fuel (real cents)</v>
      </c>
      <c r="E26" s="62">
        <v>17.436308895527635</v>
      </c>
      <c r="F26" s="123">
        <v>17.408582279759862</v>
      </c>
      <c r="G26" s="62">
        <v>16.285351097110144</v>
      </c>
      <c r="H26" s="62">
        <v>16.970733265983334</v>
      </c>
      <c r="I26" s="62">
        <v>18.042128581335668</v>
      </c>
      <c r="J26" s="62">
        <v>18.635413078660207</v>
      </c>
      <c r="K26" s="62">
        <v>17.172568223660996</v>
      </c>
      <c r="L26" s="62">
        <v>16.906038710599834</v>
      </c>
      <c r="M26" s="62">
        <v>20.032628645449801</v>
      </c>
      <c r="N26" s="62">
        <v>82.775223220867332</v>
      </c>
      <c r="O26" s="62">
        <v>38.609660941793315</v>
      </c>
      <c r="P26" s="62">
        <v>22.877403791353565</v>
      </c>
      <c r="Q26" s="62">
        <v>20.119950823404672</v>
      </c>
      <c r="R26" s="62">
        <v>24.457443410571951</v>
      </c>
      <c r="S26" s="27">
        <v>19.652894203598912</v>
      </c>
      <c r="T26" s="132">
        <v>21.518838522695177</v>
      </c>
      <c r="U26" s="132">
        <v>21.331105954340465</v>
      </c>
      <c r="V26" s="132">
        <v>21.456789657102121</v>
      </c>
      <c r="W26" s="132">
        <v>20.024897417897755</v>
      </c>
      <c r="X26" s="132">
        <v>20.672319121754793</v>
      </c>
      <c r="Y26" s="132">
        <v>21.692088930796167</v>
      </c>
      <c r="Z26" s="132">
        <v>22.15</v>
      </c>
      <c r="AA26" s="132">
        <v>22.43</v>
      </c>
      <c r="AB26" s="132">
        <v>23.72</v>
      </c>
      <c r="AC26" s="132">
        <v>22.79</v>
      </c>
      <c r="AD26" s="132">
        <v>21.6</v>
      </c>
      <c r="AE26" s="132">
        <v>21.8</v>
      </c>
      <c r="AF26" s="132">
        <v>23.88</v>
      </c>
      <c r="AG26" s="132">
        <v>25.4</v>
      </c>
      <c r="AH26" s="132">
        <v>24.74</v>
      </c>
      <c r="AI26" s="132">
        <v>24.16</v>
      </c>
      <c r="AK26" s="62">
        <v>-18.227125954388772</v>
      </c>
      <c r="AL26" s="62">
        <v>-17.009915932867976</v>
      </c>
      <c r="AM26" s="62">
        <v>-17.634754905713255</v>
      </c>
      <c r="AN26" s="62">
        <v>-28.174681838999192</v>
      </c>
      <c r="AO26" s="132">
        <v>21.256031531203647</v>
      </c>
      <c r="AP26" s="132">
        <v>20.846972817131217</v>
      </c>
      <c r="AQ26" s="132">
        <v>22.506382456151865</v>
      </c>
      <c r="AR26" s="132">
        <v>22.541534856593707</v>
      </c>
      <c r="AS26" s="86"/>
      <c r="AT26" s="86"/>
    </row>
    <row r="27" spans="1:46">
      <c r="A27" s="12"/>
      <c r="B27" s="12" t="s">
        <v>272</v>
      </c>
      <c r="C27" s="12" t="s">
        <v>94</v>
      </c>
      <c r="D27" s="20" t="str">
        <f>IF('Índice IFRS 16 | Index IFRS 16'!$K$6="Português",$C27,$B27)</f>
        <v>Full time Employees</v>
      </c>
      <c r="E27" s="32">
        <v>11038</v>
      </c>
      <c r="F27" s="32">
        <v>11122</v>
      </c>
      <c r="G27" s="32">
        <v>11347</v>
      </c>
      <c r="H27" s="32">
        <v>11807</v>
      </c>
      <c r="I27" s="32">
        <v>11814</v>
      </c>
      <c r="J27" s="32">
        <v>12218.142857142862</v>
      </c>
      <c r="K27" s="32">
        <v>12392.142857142861</v>
      </c>
      <c r="L27" s="32">
        <v>13189</v>
      </c>
      <c r="M27" s="32">
        <v>12558.5714285714</v>
      </c>
      <c r="N27" s="32">
        <v>8332.8916666666501</v>
      </c>
      <c r="O27" s="32">
        <v>9694.0476190476202</v>
      </c>
      <c r="P27" s="32">
        <v>11107.8744239631</v>
      </c>
      <c r="Q27" s="32">
        <v>11701.142857142901</v>
      </c>
      <c r="R27" s="32">
        <v>11814.5714285714</v>
      </c>
      <c r="S27" s="11">
        <v>11968</v>
      </c>
      <c r="T27" s="11">
        <v>12485</v>
      </c>
      <c r="U27" s="11">
        <v>12944</v>
      </c>
      <c r="V27" s="11">
        <v>13193</v>
      </c>
      <c r="W27" s="11">
        <v>13214.857142857136</v>
      </c>
      <c r="X27" s="11">
        <v>13542.980000000009</v>
      </c>
      <c r="Y27" s="11">
        <v>13650.710000000006</v>
      </c>
      <c r="Z27" s="11">
        <v>14007</v>
      </c>
      <c r="AA27" s="11">
        <v>14314</v>
      </c>
      <c r="AB27" s="11">
        <v>15248</v>
      </c>
      <c r="AC27" s="11">
        <v>15568</v>
      </c>
      <c r="AD27" s="11">
        <v>15763.860000000006</v>
      </c>
      <c r="AE27" s="11">
        <v>15096.450000000004</v>
      </c>
      <c r="AF27" s="11">
        <v>15343.450000000004</v>
      </c>
      <c r="AG27" s="11">
        <v>15337.750000000005</v>
      </c>
      <c r="AH27" s="11">
        <v>15363</v>
      </c>
      <c r="AI27" s="11">
        <v>14886</v>
      </c>
      <c r="AK27" s="32">
        <v>10878</v>
      </c>
      <c r="AL27" s="32">
        <v>11807</v>
      </c>
      <c r="AM27" s="32">
        <v>13189</v>
      </c>
      <c r="AN27" s="32">
        <v>11107.8744239631</v>
      </c>
      <c r="AO27" s="11">
        <v>12485</v>
      </c>
      <c r="AP27" s="11">
        <v>13542.980000000009</v>
      </c>
      <c r="AQ27" s="11">
        <v>15248</v>
      </c>
      <c r="AR27" s="11">
        <v>15366.776666666667</v>
      </c>
      <c r="AS27" s="86"/>
      <c r="AT27" s="86"/>
    </row>
    <row r="28" spans="1:46">
      <c r="A28" s="12"/>
      <c r="B28" s="12" t="s">
        <v>273</v>
      </c>
      <c r="C28" s="12" t="s">
        <v>51</v>
      </c>
      <c r="D28" s="20" t="str">
        <f>IF('Índice IFRS 16 | Index IFRS 16'!$K$6="Português",$C28,$B28)</f>
        <v>Fuel liters consumed (thousands)</v>
      </c>
      <c r="E28" s="32">
        <v>256383.52788246001</v>
      </c>
      <c r="F28" s="32">
        <v>249140.57603766999</v>
      </c>
      <c r="G28" s="32">
        <v>268040.43599062</v>
      </c>
      <c r="H28" s="32">
        <v>262251.77941689</v>
      </c>
      <c r="I28" s="32">
        <v>286552.93297434598</v>
      </c>
      <c r="J28" s="32">
        <v>279023.23731537996</v>
      </c>
      <c r="K28" s="32">
        <v>319428.27550669998</v>
      </c>
      <c r="L28" s="32">
        <v>318481.35350632219</v>
      </c>
      <c r="M28" s="32">
        <v>299796.51838466001</v>
      </c>
      <c r="N28" s="32">
        <v>43292.110355910001</v>
      </c>
      <c r="O28" s="32">
        <v>101858.238</v>
      </c>
      <c r="P28" s="32">
        <v>205589.04800000001</v>
      </c>
      <c r="Q28" s="32">
        <v>220614.016</v>
      </c>
      <c r="R28" s="32">
        <v>193700.37184535238</v>
      </c>
      <c r="S28" s="11">
        <v>269270.27256535599</v>
      </c>
      <c r="T28" s="11">
        <v>296191.39587585756</v>
      </c>
      <c r="U28" s="11">
        <v>279612.55846609903</v>
      </c>
      <c r="V28" s="11">
        <v>298444.15166053805</v>
      </c>
      <c r="W28" s="11">
        <v>314128.73200000002</v>
      </c>
      <c r="X28" s="11">
        <v>314739.71799999999</v>
      </c>
      <c r="Y28" s="11">
        <v>318461.78000000003</v>
      </c>
      <c r="Z28" s="11">
        <v>311482</v>
      </c>
      <c r="AA28" s="11">
        <v>336765</v>
      </c>
      <c r="AB28" s="11">
        <v>324588</v>
      </c>
      <c r="AC28" s="11">
        <v>318301</v>
      </c>
      <c r="AD28" s="11">
        <v>315424</v>
      </c>
      <c r="AE28" s="11">
        <v>339093</v>
      </c>
      <c r="AF28" s="11">
        <v>352164</v>
      </c>
      <c r="AG28" s="11">
        <v>358817</v>
      </c>
      <c r="AH28" s="11">
        <v>359534</v>
      </c>
      <c r="AI28" s="11">
        <v>358265</v>
      </c>
      <c r="AK28" s="98">
        <v>939908.05538894481</v>
      </c>
      <c r="AL28" s="98">
        <v>1035816.31932764</v>
      </c>
      <c r="AM28" s="32">
        <v>1203485.7993027482</v>
      </c>
      <c r="AN28" s="32">
        <v>650535.91474057012</v>
      </c>
      <c r="AO28" s="11">
        <v>979761.53857623099</v>
      </c>
      <c r="AP28" s="11">
        <v>1206925.1601266372</v>
      </c>
      <c r="AQ28" s="11">
        <v>1291296.659</v>
      </c>
      <c r="AR28" s="11">
        <v>1324981.6170000001</v>
      </c>
      <c r="AS28" s="86"/>
      <c r="AT28" s="86"/>
    </row>
    <row r="29" spans="1:46">
      <c r="A29" s="12"/>
      <c r="B29" s="12" t="s">
        <v>274</v>
      </c>
      <c r="C29" s="12" t="s">
        <v>50</v>
      </c>
      <c r="D29" s="20" t="str">
        <f>IF('Índice IFRS 16 | Index IFRS 16'!$K$6="Português",$C29,$B29)</f>
        <v>Average fuel cost per liter</v>
      </c>
      <c r="E29" s="62">
        <v>2.2514706961386297</v>
      </c>
      <c r="F29" s="62">
        <v>2.2597804378315081</v>
      </c>
      <c r="G29" s="62">
        <v>2.7504320281951751</v>
      </c>
      <c r="H29" s="62">
        <v>2.9238733926036264</v>
      </c>
      <c r="I29" s="62">
        <v>2.4258764088875457</v>
      </c>
      <c r="J29" s="62">
        <v>2.6794900926296061</v>
      </c>
      <c r="K29" s="62">
        <v>2.5399536052749419</v>
      </c>
      <c r="L29" s="62">
        <v>2.6107902106221554</v>
      </c>
      <c r="M29" s="62">
        <v>2.5494292065771642</v>
      </c>
      <c r="N29" s="62">
        <v>1.5545326722750699</v>
      </c>
      <c r="O29" s="62">
        <v>2.2200855271028743</v>
      </c>
      <c r="P29" s="62">
        <v>2.1937306699333514</v>
      </c>
      <c r="Q29" s="62">
        <v>2.7091025803183784</v>
      </c>
      <c r="R29" s="62">
        <v>3.1459000010929561</v>
      </c>
      <c r="S29" s="27">
        <v>3.2652620418267508</v>
      </c>
      <c r="T29" s="27">
        <v>3.9533795252134269</v>
      </c>
      <c r="U29" s="27">
        <v>4.25</v>
      </c>
      <c r="V29" s="27">
        <v>5.69</v>
      </c>
      <c r="W29" s="27">
        <v>6.05</v>
      </c>
      <c r="X29" s="27">
        <v>5.63</v>
      </c>
      <c r="Y29" s="27">
        <v>5.25</v>
      </c>
      <c r="Z29" s="27">
        <v>4.3</v>
      </c>
      <c r="AA29" s="27">
        <v>4.0599999999999996</v>
      </c>
      <c r="AB29" s="27">
        <v>4.66</v>
      </c>
      <c r="AC29" s="27">
        <v>4.25</v>
      </c>
      <c r="AD29" s="27">
        <v>4.3499999999999996</v>
      </c>
      <c r="AE29" s="27">
        <v>4.4056733698424919</v>
      </c>
      <c r="AF29" s="27">
        <v>3.8695494144773459</v>
      </c>
      <c r="AG29" s="27">
        <v>4.38</v>
      </c>
      <c r="AH29" s="27">
        <v>3.86</v>
      </c>
      <c r="AI29" s="27">
        <v>3.82</v>
      </c>
      <c r="AJ29" s="236"/>
      <c r="AK29" s="62">
        <v>1.96635722973477</v>
      </c>
      <c r="AL29" s="62">
        <v>2.55282809380375</v>
      </c>
      <c r="AM29" s="62">
        <v>2.5638881670125899</v>
      </c>
      <c r="AN29" s="62">
        <v>2.3192416680048802</v>
      </c>
      <c r="AO29" s="27">
        <v>3.3245058840882122</v>
      </c>
      <c r="AP29" s="27">
        <v>5.4363669072169758</v>
      </c>
      <c r="AQ29" s="27">
        <v>4.5616822121739879</v>
      </c>
      <c r="AR29" s="27">
        <v>4.2140229934978786</v>
      </c>
      <c r="AS29" s="86"/>
      <c r="AT29" s="86"/>
    </row>
    <row r="30" spans="1:46">
      <c r="A30" s="12"/>
      <c r="B30" s="12"/>
      <c r="C30" s="12"/>
      <c r="D30" s="20"/>
      <c r="E30" s="62"/>
      <c r="F30" s="62"/>
      <c r="G30" s="62"/>
      <c r="H30" s="62"/>
      <c r="I30" s="62"/>
      <c r="J30" s="62"/>
      <c r="K30" s="62"/>
      <c r="L30" s="62"/>
      <c r="M30" s="62"/>
      <c r="N30" s="62"/>
      <c r="O30" s="62"/>
      <c r="P30" s="62"/>
      <c r="Q30" s="62"/>
      <c r="R30" s="62"/>
      <c r="S30" s="27"/>
      <c r="T30" s="27"/>
      <c r="U30" s="27"/>
      <c r="V30" s="27"/>
      <c r="W30" s="27"/>
      <c r="X30" s="27"/>
      <c r="Y30" s="27"/>
      <c r="Z30" s="27"/>
      <c r="AA30" s="27"/>
      <c r="AB30" s="27"/>
      <c r="AC30" s="27"/>
      <c r="AD30" s="27"/>
      <c r="AE30" s="27"/>
      <c r="AF30" s="27"/>
      <c r="AG30" s="27"/>
      <c r="AH30" s="27"/>
      <c r="AI30" s="27"/>
      <c r="AK30" s="218"/>
      <c r="AL30" s="218"/>
      <c r="AM30" s="218"/>
      <c r="AN30" s="218"/>
      <c r="AO30" s="219"/>
      <c r="AP30" s="219"/>
      <c r="AQ30" s="219"/>
      <c r="AR30" s="219"/>
      <c r="AS30" s="86"/>
      <c r="AT30" s="86"/>
    </row>
    <row r="31" spans="1:46" ht="15.75" thickBot="1">
      <c r="A31" s="7"/>
      <c r="B31" s="7" t="s">
        <v>275</v>
      </c>
      <c r="C31" s="7" t="s">
        <v>115</v>
      </c>
      <c r="D31" s="61" t="str">
        <f>IF('Índice IFRS 16 | Index IFRS 16'!$K$6="Português",$C31,$B31)</f>
        <v>Passengers Total (thousands)</v>
      </c>
      <c r="E31" s="76">
        <v>5614.77</v>
      </c>
      <c r="F31" s="76">
        <v>5506.2370000000001</v>
      </c>
      <c r="G31" s="76">
        <v>6086.3289999999997</v>
      </c>
      <c r="H31" s="76">
        <v>5915.1040000000003</v>
      </c>
      <c r="I31" s="76">
        <v>6368.3249999999998</v>
      </c>
      <c r="J31" s="76">
        <v>6550.9480000000003</v>
      </c>
      <c r="K31" s="76">
        <v>7377.1149999999998</v>
      </c>
      <c r="L31" s="76">
        <v>7377.8590000000004</v>
      </c>
      <c r="M31" s="76">
        <v>6578.7709999999997</v>
      </c>
      <c r="N31" s="76">
        <v>858.71699999999998</v>
      </c>
      <c r="O31" s="76">
        <v>2379.5889999999999</v>
      </c>
      <c r="P31" s="76">
        <v>4978.9669999999996</v>
      </c>
      <c r="Q31" s="76">
        <v>5250.6469999999999</v>
      </c>
      <c r="R31" s="76">
        <v>4484.8500000000004</v>
      </c>
      <c r="S31" s="76">
        <v>6417.8620000000001</v>
      </c>
      <c r="T31" s="76">
        <v>7158.0569999999998</v>
      </c>
      <c r="U31" s="76">
        <v>6330.9309999999996</v>
      </c>
      <c r="V31" s="76">
        <v>6858.3729999999996</v>
      </c>
      <c r="W31" s="76">
        <v>7297.9</v>
      </c>
      <c r="X31" s="76">
        <v>6998.165</v>
      </c>
      <c r="Y31" s="76">
        <v>6998.165</v>
      </c>
      <c r="Z31" s="76">
        <v>7178</v>
      </c>
      <c r="AA31" s="76">
        <v>7793</v>
      </c>
      <c r="AB31" s="76">
        <v>7248</v>
      </c>
      <c r="AC31" s="76">
        <v>7209</v>
      </c>
      <c r="AD31" s="76">
        <v>7404</v>
      </c>
      <c r="AE31" s="76">
        <v>8091</v>
      </c>
      <c r="AF31" s="76">
        <v>8167</v>
      </c>
      <c r="AG31" s="76">
        <v>7916</v>
      </c>
      <c r="AH31" s="76">
        <v>7976</v>
      </c>
      <c r="AI31" s="76">
        <v>8067</v>
      </c>
      <c r="AK31" s="76">
        <v>22014.008999999998</v>
      </c>
      <c r="AL31" s="76">
        <v>23122.44</v>
      </c>
      <c r="AM31" s="76">
        <v>27674.246999999999</v>
      </c>
      <c r="AN31" s="76">
        <v>14796.044</v>
      </c>
      <c r="AO31" s="76">
        <v>23311.416000000001</v>
      </c>
      <c r="AP31" s="76">
        <v>27485.368999999999</v>
      </c>
      <c r="AQ31" s="76">
        <v>29277.727999999999</v>
      </c>
      <c r="AR31" s="76">
        <v>30870.989000000001</v>
      </c>
      <c r="AS31" s="86"/>
      <c r="AT31" s="86"/>
    </row>
    <row r="32" spans="1:46">
      <c r="R32" s="75"/>
      <c r="S32" s="75"/>
      <c r="AS32" s="86"/>
      <c r="AT32" s="86"/>
    </row>
    <row r="33" spans="1:46">
      <c r="A33" s="7"/>
      <c r="B33" s="5" t="s">
        <v>186</v>
      </c>
      <c r="C33" s="5" t="s">
        <v>127</v>
      </c>
      <c r="D33" s="77" t="str">
        <f>IF('Índice IFRS 16 | Index IFRS 16'!$K$6="Português",$C33,$B33)</f>
        <v>¹ 2018 adjusted for non-recurring items related to aircraft sale losses totaling R$226.3 million.</v>
      </c>
      <c r="AS33" s="86"/>
      <c r="AT33" s="86"/>
    </row>
    <row r="34" spans="1:46">
      <c r="A34" s="7"/>
      <c r="B34" s="5" t="s">
        <v>187</v>
      </c>
      <c r="C34" s="5" t="s">
        <v>128</v>
      </c>
      <c r="D34" s="77" t="str">
        <f>IF('Índice IFRS 16 | Index IFRS 16'!$K$6="Português",$C34,$B34)</f>
        <v xml:space="preserve">² 2019 adjusted for non-recurring items totaling R$3.2 billion mostly due to an impairment charge associated with the sublease of E1s. </v>
      </c>
      <c r="AS34" s="86"/>
      <c r="AT34" s="86"/>
    </row>
    <row r="35" spans="1:46">
      <c r="A35" s="7"/>
      <c r="B35" s="5" t="s">
        <v>188</v>
      </c>
      <c r="C35" s="5" t="s">
        <v>348</v>
      </c>
      <c r="D35" s="77" t="str">
        <f>IF('Índice IFRS 16 | Index IFRS 16'!$K$6="Português",$C35,$B35)</f>
        <v xml:space="preserve">³ Adjusted for non-recurring items totaling R$14.8 million in 1Q20. </v>
      </c>
      <c r="AS35" s="86"/>
    </row>
    <row r="36" spans="1:46">
      <c r="B36" s="5" t="s">
        <v>189</v>
      </c>
      <c r="C36" s="5" t="s">
        <v>153</v>
      </c>
      <c r="D36" s="77" t="str">
        <f>IF('Índice IFRS 16 | Index IFRS 16'!$K$6="Português",$C36,$B36)</f>
        <v>⁴ Adjusted for non-recurring items totaling R$203.6 million in 2Q20 recorded under other expenses consisting of severance payments, passenger accommodation costs, and consulting fees, resulting from the COVID-19 crisis.</v>
      </c>
      <c r="AS36" s="86"/>
    </row>
    <row r="37" spans="1:46">
      <c r="B37" s="5" t="s">
        <v>190</v>
      </c>
      <c r="C37" s="133" t="s">
        <v>349</v>
      </c>
      <c r="D37" s="77" t="str">
        <f>IF('Índice IFRS 16 | Index IFRS 16'!$K$6="Português",$C37,$B37)</f>
        <v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v>
      </c>
      <c r="AS37" s="86"/>
    </row>
    <row r="38" spans="1:46">
      <c r="B38" s="5" t="s">
        <v>580</v>
      </c>
      <c r="C38" s="133" t="s">
        <v>350</v>
      </c>
      <c r="D38" s="77" t="str">
        <f>IF('Índice IFRS 16 | Index IFRS 16'!$K$6="Português",$C38,$B38)</f>
        <v>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v>
      </c>
      <c r="AS38" s="86"/>
    </row>
    <row r="39" spans="1:46">
      <c r="B39" s="5" t="s">
        <v>584</v>
      </c>
      <c r="C39" s="133" t="s">
        <v>351</v>
      </c>
      <c r="D39" s="77" t="str">
        <f>IF('Índice IFRS 16 | Index IFRS 16'!$K$6="Português",$C39,$B39)</f>
        <v>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v>
      </c>
      <c r="AS39" s="86"/>
    </row>
    <row r="40" spans="1:46">
      <c r="B40" s="5" t="s">
        <v>191</v>
      </c>
      <c r="C40" s="133" t="s">
        <v>345</v>
      </c>
      <c r="D40" s="77" t="str">
        <f>IF('Índice IFRS 16 | Index IFRS 16'!$K$6="Português",$C40,$B40)</f>
        <v>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v>
      </c>
      <c r="AS40" s="86"/>
    </row>
    <row r="41" spans="1:46">
      <c r="B41" s="5" t="s">
        <v>192</v>
      </c>
      <c r="C41" s="5" t="s">
        <v>346</v>
      </c>
      <c r="D41" s="77" t="str">
        <f>IF('Índice IFRS 16 | Index IFRS 16'!$K$6="Português",$C41,$B41)</f>
        <v>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v>
      </c>
      <c r="AS41" s="86"/>
    </row>
    <row r="42" spans="1:46">
      <c r="B42" s="5" t="s">
        <v>352</v>
      </c>
      <c r="C42" s="5" t="s">
        <v>347</v>
      </c>
      <c r="D42" s="77" t="str">
        <f>IF('Índice IFRS 16 | Index IFRS 16'!$K$6="Português",$C42,$B42)</f>
        <v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v>
      </c>
      <c r="AS42" s="86"/>
    </row>
    <row r="43" spans="1:46">
      <c r="B43" s="5" t="s">
        <v>355</v>
      </c>
      <c r="C43" s="5" t="s">
        <v>356</v>
      </c>
      <c r="D43" s="77" t="str">
        <f>IF('Índice IFRS 16 | Index IFRS 16'!$K$6="Português",$C43,$B43)</f>
        <v xml:space="preserve">¹¹Adjusted for non-recurring items totaling a net gain of R$104.5 million in 4Q21 from the partial reversal of the E1 impairment and other aircraft related items, partially offset by revised non-cash provisions and other expenses. </v>
      </c>
      <c r="AS43" s="86"/>
    </row>
    <row r="44" spans="1:46">
      <c r="B44" s="5" t="s">
        <v>360</v>
      </c>
      <c r="C44" s="5" t="s">
        <v>361</v>
      </c>
      <c r="D44" s="77" t="str">
        <f>IF('Índice IFRS 16 | Index IFRS 16'!$K$6="Português",$C44,$B44)</f>
        <v>¹²Operating results were adjusted for non-recurring items totaling R$220.5 million in 1Q22.</v>
      </c>
      <c r="AS44" s="86"/>
    </row>
    <row r="45" spans="1:46">
      <c r="B45" s="5" t="s">
        <v>563</v>
      </c>
      <c r="C45" s="5" t="s">
        <v>564</v>
      </c>
      <c r="D45" s="77" t="str">
        <f>IF('Índice IFRS 16 | Index IFRS 16'!$K$6="Português",$C45,$B45)</f>
        <v>¹³Operating results were adjusted for non-recurring items</v>
      </c>
    </row>
    <row r="46" spans="1:46">
      <c r="B46" t="s">
        <v>567</v>
      </c>
      <c r="C46" t="s">
        <v>568</v>
      </c>
      <c r="D46" s="77" t="str">
        <f>IF('Índice IFRS 16 | Index IFRS 16'!$K$6="Português",$C46,$B46)</f>
        <v>¹⁴ Operating results were adjusted in 3Q22 for non-recurring items recorded under other expenses netting R$52.6 million.</v>
      </c>
    </row>
    <row r="47" spans="1:46">
      <c r="B47" s="5" t="s">
        <v>570</v>
      </c>
      <c r="C47" s="5" t="s">
        <v>572</v>
      </c>
      <c r="D47" s="77" t="str">
        <f>IF('Índice IFRS 16 | Index IFRS 16'!$K$6="Português",$C47,$B47)</f>
        <v xml:space="preserve">¹⁵ Operating results were adjusted for non-recurring items totaling a net gain of  R$567.0 million in 4Q22 mainly from the partial reversal of the E1 impairment and other aircraft related items. </v>
      </c>
    </row>
    <row r="48" spans="1:46">
      <c r="B48" s="5" t="s">
        <v>574</v>
      </c>
      <c r="C48" s="5" t="s">
        <v>573</v>
      </c>
      <c r="D48" s="77" t="str">
        <f>IF('Índice IFRS 16 | Index IFRS 16'!$K$6="Português",$C48,$B48)</f>
        <v>¹⁶ Operating results in 2021 were adjusted for non-recurring items totaling a net gain of R$7.8 million.</v>
      </c>
    </row>
    <row r="49" spans="2:22">
      <c r="B49" s="5" t="s">
        <v>575</v>
      </c>
      <c r="C49" s="5" t="s">
        <v>576</v>
      </c>
      <c r="D49" s="77" t="str">
        <f>IF('Índice IFRS 16 | Index IFRS 16'!$K$6="Português",$C49,$B49)</f>
        <v>¹⁷ Operating results were adjusted for non-recurring items totaling a net gain of R$293.9 million in 2022 from the partial reversal of the impairment loss of E1s and other aircraft related items, partially offset by revised non-cash provisions and other expenses.</v>
      </c>
    </row>
    <row r="50" spans="2:22">
      <c r="B50" s="5" t="s">
        <v>582</v>
      </c>
      <c r="C50" s="5" t="s">
        <v>583</v>
      </c>
      <c r="D50" s="77" t="str">
        <f>IF('Índice IFRS 16 | Index IFRS 16'!$K$6="Português",$C50,$B50)</f>
        <v>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v>
      </c>
      <c r="R50" s="2"/>
      <c r="S50" s="2"/>
      <c r="T50" s="2"/>
      <c r="U50" s="2"/>
      <c r="V50" s="2"/>
    </row>
    <row r="51" spans="2:22">
      <c r="B51" s="5" t="s">
        <v>587</v>
      </c>
      <c r="C51" s="5" t="s">
        <v>588</v>
      </c>
      <c r="D51" s="77" t="str">
        <f>IF('Índice IFRS 16 | Index IFRS 16'!$K$6="Português",$C51,$B51)</f>
        <v>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v>
      </c>
      <c r="R51" s="2"/>
      <c r="S51" s="2"/>
      <c r="T51" s="2"/>
      <c r="U51" s="2"/>
      <c r="V51" s="2"/>
    </row>
    <row r="52" spans="2:22">
      <c r="B52" s="5" t="s">
        <v>593</v>
      </c>
      <c r="C52" s="5" t="s">
        <v>604</v>
      </c>
      <c r="D52" s="77" t="str">
        <f>IF('Índice IFRS 16 | Index IFRS 16'!$K$6="Português",$C52,$B52)</f>
        <v>²⁰ Operating results were adjusted for non-recurring items totaling R$290.6 million related to the capital optimization plan in addition to other restructuring-related expenses.</v>
      </c>
      <c r="R52" s="2"/>
      <c r="S52" s="2"/>
      <c r="T52" s="2"/>
      <c r="U52" s="2"/>
      <c r="V52" s="2"/>
    </row>
    <row r="53" spans="2:22">
      <c r="B53" s="5" t="s">
        <v>606</v>
      </c>
      <c r="C53" s="5" t="s">
        <v>607</v>
      </c>
      <c r="D53" s="77" t="str">
        <f>IF('Índice IFRS 16 | Index IFRS 16'!$K$6="Português",$C53,$B53)</f>
        <v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v>
      </c>
    </row>
    <row r="54" spans="2:22">
      <c r="B54" s="5" t="s">
        <v>609</v>
      </c>
      <c r="C54" s="5" t="s">
        <v>608</v>
      </c>
      <c r="D54" s="77" t="str">
        <f>IF('Índice IFRS 16 | Index IFRS 16'!$K$6="Português",$C54,$B54)</f>
        <v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v>
      </c>
    </row>
    <row r="55" spans="2:22">
      <c r="B55" s="5" t="s">
        <v>619</v>
      </c>
      <c r="C55" s="5" t="s">
        <v>621</v>
      </c>
      <c r="D55" s="77" t="str">
        <f>IF('Índice IFRS 16 | Index IFRS 16'!$K$6="Português",$C55,$B55)</f>
        <v>²³ Operating results were adjusted for non-recurring items totaling R$117.1 million, mainly due to fees related to our capital optimization plan and other accounting adjustments due to the final terms negotiated with lessors and OEMs.</v>
      </c>
    </row>
    <row r="56" spans="2:22">
      <c r="B56" s="5" t="s">
        <v>620</v>
      </c>
      <c r="C56" s="5" t="s">
        <v>622</v>
      </c>
      <c r="D56" s="77" t="str">
        <f>IF('Índice IFRS 16 | Index IFRS 16'!$K$6="Português",$C56,$B56)</f>
        <v>²⁴ Operating results were adjusted for non-recurring items totaling R$117.1 million, mainly due to fees related to our capital optimization plan and other accounting adjustments due to the final terms negotiated with lessors and OEMs.</v>
      </c>
    </row>
    <row r="57" spans="2:22">
      <c r="B57" s="5" t="s">
        <v>632</v>
      </c>
      <c r="C57" t="s">
        <v>631</v>
      </c>
      <c r="D57" s="77" t="str">
        <f>IF('Índice IFRS 16 | Index IFRS 16'!$K$6="Português",$C57,$B57)</f>
        <v>²⁵Our operating results were adjusted for non-recurring items totaling R$910.3 million as a positive impact on the financial statements, related to our capital optimization plan and other accounting adjustments due to the final terms negotiated with lessors, OEMs and bondholders.</v>
      </c>
    </row>
    <row r="58" spans="2:22">
      <c r="B58" s="5" t="s">
        <v>642</v>
      </c>
      <c r="C58" s="5" t="s">
        <v>643</v>
      </c>
      <c r="D58" s="77" t="str">
        <f>IF('Índice IFRS 16 | Index IFRS 16'!$K$6="Português",$C58,$B58)</f>
        <v>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v>
      </c>
    </row>
    <row r="59" spans="2:22">
      <c r="B59" s="5" t="s">
        <v>647</v>
      </c>
      <c r="C59" s="5" t="s">
        <v>648</v>
      </c>
      <c r="D59" s="77" t="str">
        <f>IF('Índice IFRS 16 | Index IFRS 16'!$K$6="Português",$C59,$B59)</f>
        <v>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tabColor rgb="FF00B0F0"/>
  </sheetPr>
  <dimension ref="A1:AL34"/>
  <sheetViews>
    <sheetView showGridLines="0" zoomScaleNormal="100" workbookViewId="0">
      <pane xSplit="4" ySplit="7" topLeftCell="T8" activePane="bottomRight" state="frozen"/>
      <selection activeCell="F2" sqref="F2"/>
      <selection pane="topRight" activeCell="F2" sqref="F2"/>
      <selection pane="bottomLeft" activeCell="F2" sqref="F2"/>
      <selection pane="bottomRight" activeCell="A2" sqref="A2"/>
    </sheetView>
  </sheetViews>
  <sheetFormatPr defaultColWidth="8.7109375" defaultRowHeight="15"/>
  <cols>
    <col min="1" max="1" width="3.5703125" style="99" customWidth="1"/>
    <col min="2" max="2" width="1.140625" style="99" hidden="1" customWidth="1"/>
    <col min="3" max="3" width="2.28515625" style="99" hidden="1" customWidth="1"/>
    <col min="4" max="4" width="67" style="99" customWidth="1"/>
    <col min="5" max="23" width="9.28515625" style="99" customWidth="1"/>
    <col min="24" max="26" width="9.28515625" style="245" customWidth="1"/>
    <col min="27" max="27" width="8.7109375" style="99" customWidth="1"/>
    <col min="28" max="28" width="9.42578125" style="99" bestFit="1" customWidth="1"/>
    <col min="29" max="30" width="9.28515625" style="99" bestFit="1" customWidth="1"/>
    <col min="31" max="31" width="9.7109375" style="99" bestFit="1" customWidth="1"/>
    <col min="32" max="35" width="11.42578125" style="99" bestFit="1" customWidth="1"/>
    <col min="36" max="36" width="8.7109375" style="99"/>
    <col min="37" max="38" width="9.28515625" style="99" customWidth="1"/>
    <col min="39" max="16384" width="8.7109375" style="99"/>
  </cols>
  <sheetData>
    <row r="1" spans="2:38" s="158" customFormat="1" ht="15.75" hidden="1" thickBot="1">
      <c r="D1" s="159"/>
      <c r="E1" s="118" t="s">
        <v>324</v>
      </c>
      <c r="F1" s="118" t="s">
        <v>325</v>
      </c>
      <c r="G1" s="118" t="s">
        <v>326</v>
      </c>
      <c r="H1" s="118" t="s">
        <v>327</v>
      </c>
      <c r="I1" s="118" t="s">
        <v>328</v>
      </c>
      <c r="J1" s="118" t="s">
        <v>320</v>
      </c>
      <c r="K1" s="118" t="s">
        <v>329</v>
      </c>
      <c r="L1" s="118" t="s">
        <v>330</v>
      </c>
      <c r="M1" s="118" t="s">
        <v>358</v>
      </c>
      <c r="N1" s="118" t="s">
        <v>601</v>
      </c>
      <c r="O1" s="118" t="s">
        <v>565</v>
      </c>
      <c r="P1" s="118" t="s">
        <v>579</v>
      </c>
      <c r="Q1" s="118" t="s">
        <v>586</v>
      </c>
      <c r="R1" s="118" t="s">
        <v>594</v>
      </c>
      <c r="S1" s="118" t="s">
        <v>603</v>
      </c>
      <c r="T1" s="118" t="s">
        <v>610</v>
      </c>
      <c r="U1" s="118" t="s">
        <v>611</v>
      </c>
      <c r="V1" s="118" t="s">
        <v>612</v>
      </c>
      <c r="W1" s="118" t="s">
        <v>616</v>
      </c>
      <c r="X1" s="244" t="s">
        <v>623</v>
      </c>
      <c r="Y1" s="244" t="s">
        <v>644</v>
      </c>
      <c r="Z1" s="244" t="s">
        <v>645</v>
      </c>
      <c r="AA1" s="119"/>
      <c r="AB1" s="118">
        <v>2017</v>
      </c>
      <c r="AC1" s="104">
        <v>2018</v>
      </c>
      <c r="AD1" s="104">
        <v>2019</v>
      </c>
      <c r="AE1" s="104">
        <v>2020</v>
      </c>
      <c r="AF1" s="104">
        <v>2021</v>
      </c>
      <c r="AG1" s="104">
        <v>2022</v>
      </c>
      <c r="AH1" s="104">
        <v>2023</v>
      </c>
      <c r="AI1" s="104">
        <v>2024</v>
      </c>
    </row>
    <row r="2" spans="2:38">
      <c r="D2" s="101"/>
      <c r="E2" s="100"/>
      <c r="F2" s="100"/>
      <c r="G2" s="100"/>
      <c r="AL2" s="158"/>
    </row>
    <row r="3" spans="2:38">
      <c r="D3" s="101"/>
      <c r="E3" s="100"/>
      <c r="F3" s="100"/>
      <c r="G3" s="100"/>
    </row>
    <row r="4" spans="2:38">
      <c r="D4" s="165" t="str">
        <f>IF('Índice IFRS 16 | Index IFRS 16'!$K$6="Português","Menu","Home")</f>
        <v>Home</v>
      </c>
      <c r="E4" s="100"/>
      <c r="F4" s="100"/>
      <c r="G4" s="100"/>
    </row>
    <row r="5" spans="2:38">
      <c r="D5" s="101"/>
      <c r="E5" s="100"/>
      <c r="F5" s="100"/>
      <c r="G5" s="100"/>
    </row>
    <row r="6" spans="2:38">
      <c r="D6" s="101"/>
      <c r="E6" s="101"/>
      <c r="F6" s="101"/>
      <c r="G6" s="101"/>
      <c r="H6" s="102"/>
      <c r="I6" s="102"/>
      <c r="J6" s="102"/>
      <c r="K6" s="102"/>
      <c r="L6" s="102"/>
      <c r="M6" s="102"/>
      <c r="N6" s="102"/>
      <c r="O6" s="102"/>
      <c r="P6" s="102"/>
      <c r="Q6" s="102"/>
      <c r="R6" s="102"/>
      <c r="S6" s="102"/>
      <c r="T6" s="102"/>
      <c r="U6" s="102"/>
      <c r="V6" s="102"/>
      <c r="W6" s="102"/>
    </row>
    <row r="7" spans="2:38" ht="15.75" thickBot="1">
      <c r="B7" s="99" t="s">
        <v>630</v>
      </c>
      <c r="C7" s="99" t="s">
        <v>629</v>
      </c>
      <c r="D7" s="103" t="str">
        <f>IF('Índice IFRS 16 | Index IFRS 16'!$K$6="Português",$C7,$B7)</f>
        <v>ESG Key Indicators</v>
      </c>
      <c r="E7" s="118" t="str">
        <f>IF('Índice IFRS 16 | Index IFRS 16'!$K$6="Português",E$1,SUBSTITUTE(E$1,"T","Q"))</f>
        <v>1S2018</v>
      </c>
      <c r="F7" s="118" t="str">
        <f>IF('Índice IFRS 16 | Index IFRS 16'!$K$6="Português",F$1,SUBSTITUTE(F$1,"T","Q"))</f>
        <v>1S2019</v>
      </c>
      <c r="G7" s="118" t="str">
        <f>IF('Índice IFRS 16 | Index IFRS 16'!$K$6="Português",G$1,SUBSTITUTE(G$1,"T","Q"))</f>
        <v>9M19</v>
      </c>
      <c r="H7" s="118" t="str">
        <f>IF('Índice IFRS 16 | Index IFRS 16'!$K$6="Português",H$1,SUBSTITUTE(H$1,"T","Q"))</f>
        <v>1S2020</v>
      </c>
      <c r="I7" s="118" t="str">
        <f>IF('Índice IFRS 16 | Index IFRS 16'!$K$6="Português",I$1,SUBSTITUTE(I$1,"T","Q"))</f>
        <v>9M20</v>
      </c>
      <c r="J7" s="118" t="str">
        <f>IF('Índice IFRS 16 | Index IFRS 16'!$K$6="Português",J$1,SUBSTITUTE(J$1,"T","Q"))</f>
        <v>1Q21</v>
      </c>
      <c r="K7" s="118" t="str">
        <f>IF('Índice IFRS 16 | Index IFRS 16'!$K$6="Português",K$1,SUBSTITUTE(K$1,"T","Q"))</f>
        <v>1S21</v>
      </c>
      <c r="L7" s="118" t="str">
        <f>IF('Índice IFRS 16 | Index IFRS 16'!$K$6="Português",L$1,SUBSTITUTE(L$1,"T","Q"))</f>
        <v>9M21</v>
      </c>
      <c r="M7" s="118" t="str">
        <f>IF('Índice IFRS 16 | Index IFRS 16'!$K$6="Português",M$1,SUBSTITUTE(M$1,"T","Q"))</f>
        <v>1Q22</v>
      </c>
      <c r="N7" s="118" t="str">
        <f>IF('Índice IFRS 16 | Index IFRS 16'!$K$6="Português",N$1,SUBSTITUTE(N$1,"T","Q"))</f>
        <v>2Q22</v>
      </c>
      <c r="O7" s="118" t="str">
        <f>IF('Índice IFRS 16 | Index IFRS 16'!$K$6="Português",O$1,SUBSTITUTE(O$1,"T","Q"))</f>
        <v>3Q22</v>
      </c>
      <c r="P7" s="118" t="str">
        <f>IF('Índice IFRS 16 | Index IFRS 16'!$K$6="Português",P$1,SUBSTITUTE(P$1,"T","Q"))</f>
        <v>1Q23</v>
      </c>
      <c r="Q7" s="118" t="str">
        <f>IF('Índice IFRS 16 | Index IFRS 16'!$K$6="Português",Q$1,SUBSTITUTE(Q$1,"T","Q"))</f>
        <v>2Q23</v>
      </c>
      <c r="R7" s="118" t="str">
        <f>IF('Índice IFRS 16 | Index IFRS 16'!$K$6="Português",R$1,SUBSTITUTE(R$1,"T","Q"))</f>
        <v>3Q23</v>
      </c>
      <c r="S7" s="118" t="str">
        <f>IF('Índice IFRS 16 | Index IFRS 16'!$K$6="Português",S$1,SUBSTITUTE(S$1,"T","Q"))</f>
        <v>4Q23</v>
      </c>
      <c r="T7" s="118" t="str">
        <f>IF('Índice IFRS 16 | Index IFRS 16'!$K$6="Português",T$1,SUBSTITUTE(T$1,"T","Q"))</f>
        <v>1Q24</v>
      </c>
      <c r="U7" s="118" t="str">
        <f>IF('Índice IFRS 16 | Index IFRS 16'!$K$6="Português",U$1,SUBSTITUTE(U$1,"T","Q"))</f>
        <v>2Q24</v>
      </c>
      <c r="V7" s="118" t="str">
        <f>IF('Índice IFRS 16 | Index IFRS 16'!$K$6="Português",V$1,SUBSTITUTE(V$1,"T","Q"))</f>
        <v>3Q24</v>
      </c>
      <c r="W7" s="118" t="str">
        <f>IF('Índice IFRS 16 | Index IFRS 16'!$K$6="Português",W$1,SUBSTITUTE(W$1,"T","Q"))</f>
        <v>4Q24</v>
      </c>
      <c r="X7" s="118" t="str">
        <f>IF('Índice IFRS 16 | Index IFRS 16'!$K$6="Português",X$1,SUBSTITUTE(X$1,"T","Q"))</f>
        <v>1Q25</v>
      </c>
      <c r="Y7" s="118" t="str">
        <f>IF('Índice IFRS 16 | Index IFRS 16'!$K$6="Português",Y$1,SUBSTITUTE(Y$1,"T","Q"))</f>
        <v>2Q25</v>
      </c>
      <c r="Z7" s="118" t="str">
        <f>IF('Índice IFRS 16 | Index IFRS 16'!$K$6="Português",Z$1,SUBSTITUTE(Z$1,"T","Q"))</f>
        <v>3Q25</v>
      </c>
      <c r="AA7" s="119"/>
      <c r="AB7" s="118" t="str">
        <f>IF('Índice IFRS 16 | Index IFRS 16'!$K$6="Português",AB$1,SUBSTITUTE(AB$1,"T","Q"))</f>
        <v>2017</v>
      </c>
      <c r="AC7" s="104" t="str">
        <f>IF('Índice IFRS 16 | Index IFRS 16'!$K$6="Português",AC$1,SUBSTITUTE(AC$1,"T","Q"))</f>
        <v>2018</v>
      </c>
      <c r="AD7" s="104" t="str">
        <f>IF('Índice IFRS 16 | Index IFRS 16'!$K$6="Português",AD$1,SUBSTITUTE(AD$1,"T","Q"))</f>
        <v>2019</v>
      </c>
      <c r="AE7" s="104" t="str">
        <f>IF('Índice IFRS 16 | Index IFRS 16'!$K$6="Português",AE$1,SUBSTITUTE(AE$1,"T","Q"))</f>
        <v>2020</v>
      </c>
      <c r="AF7" s="104" t="str">
        <f>IF('Índice IFRS 16 | Index IFRS 16'!$K$6="Português",AF$1,SUBSTITUTE(AF$1,"T","Q"))</f>
        <v>2021</v>
      </c>
      <c r="AG7" s="104" t="str">
        <f>IF('Índice IFRS 16 | Index IFRS 16'!$K$6="Português",AG$1,SUBSTITUTE(AG$1,"T","Q"))</f>
        <v>2022</v>
      </c>
      <c r="AH7" s="104" t="str">
        <f>IF('Índice IFRS 16 | Index IFRS 16'!$K$6="Português",AH$1,SUBSTITUTE(AH$1,"T","Q"))</f>
        <v>2023</v>
      </c>
      <c r="AI7" s="104" t="str">
        <f>IF('Índice IFRS 16 | Index IFRS 16'!$K$6="Português",AI$1,SUBSTITUTE(AI$1,"T","Q"))</f>
        <v>2024</v>
      </c>
    </row>
    <row r="8" spans="2:38">
      <c r="B8" s="190" t="s">
        <v>276</v>
      </c>
      <c r="C8" s="190" t="s">
        <v>132</v>
      </c>
      <c r="D8" s="105" t="str">
        <f>IF('Índice IFRS 16 | Index IFRS 16'!$K$6="Português",$C8,$B8)</f>
        <v>Environmental</v>
      </c>
      <c r="E8" s="106"/>
      <c r="F8" s="106"/>
      <c r="G8" s="106"/>
      <c r="H8" s="106"/>
      <c r="I8" s="106"/>
      <c r="J8" s="106"/>
      <c r="K8" s="106"/>
      <c r="L8" s="106"/>
      <c r="M8" s="106"/>
      <c r="N8" s="106"/>
      <c r="O8" s="106"/>
      <c r="P8" s="106"/>
      <c r="Q8" s="106"/>
      <c r="R8" s="106"/>
      <c r="S8" s="106"/>
      <c r="T8" s="106"/>
      <c r="U8" s="106"/>
      <c r="V8" s="106"/>
      <c r="W8" s="106"/>
      <c r="X8" s="246"/>
      <c r="Y8" s="246"/>
      <c r="Z8" s="246"/>
      <c r="AA8" s="119"/>
      <c r="AB8" s="106"/>
      <c r="AC8" s="106"/>
      <c r="AD8" s="106"/>
      <c r="AE8" s="106"/>
      <c r="AF8" s="106"/>
      <c r="AG8" s="106"/>
      <c r="AH8" s="106"/>
      <c r="AI8" s="106"/>
    </row>
    <row r="9" spans="2:38" ht="3.95" customHeight="1">
      <c r="B9" s="190"/>
      <c r="C9" s="190"/>
      <c r="D9" s="107"/>
      <c r="E9" s="101"/>
      <c r="F9" s="101"/>
      <c r="G9" s="101"/>
      <c r="H9" s="101"/>
      <c r="I9" s="101"/>
      <c r="J9" s="101"/>
      <c r="K9" s="101"/>
      <c r="L9" s="101"/>
      <c r="M9" s="101"/>
      <c r="N9" s="101"/>
      <c r="O9" s="101"/>
      <c r="P9" s="101"/>
      <c r="Q9" s="101"/>
      <c r="R9" s="101"/>
      <c r="S9" s="101"/>
      <c r="T9" s="101"/>
      <c r="U9" s="101"/>
      <c r="V9" s="101"/>
      <c r="W9" s="101"/>
      <c r="X9" s="247"/>
      <c r="Y9" s="247"/>
      <c r="Z9" s="247"/>
      <c r="AA9" s="119"/>
      <c r="AB9" s="101"/>
      <c r="AC9" s="101"/>
      <c r="AD9" s="101"/>
      <c r="AE9" s="101"/>
      <c r="AF9" s="101"/>
      <c r="AG9" s="101"/>
      <c r="AH9" s="101"/>
      <c r="AI9" s="101"/>
    </row>
    <row r="10" spans="2:38">
      <c r="B10" s="190" t="s">
        <v>277</v>
      </c>
      <c r="C10" s="190" t="s">
        <v>133</v>
      </c>
      <c r="D10" s="108" t="str">
        <f>IF('Índice IFRS 16 | Index IFRS 16'!$K$6="Português",$C10,$B10)</f>
        <v>Fuel</v>
      </c>
      <c r="E10" s="109"/>
      <c r="F10" s="109"/>
      <c r="G10" s="109"/>
      <c r="H10" s="109"/>
      <c r="I10" s="109"/>
      <c r="J10" s="109"/>
      <c r="K10" s="109"/>
      <c r="L10" s="109"/>
      <c r="M10" s="109"/>
      <c r="N10" s="109"/>
      <c r="O10" s="109"/>
      <c r="P10" s="109"/>
      <c r="Q10" s="109"/>
      <c r="R10" s="109"/>
      <c r="S10" s="109"/>
      <c r="T10" s="109"/>
      <c r="U10" s="109"/>
      <c r="V10" s="109"/>
      <c r="W10" s="109"/>
      <c r="X10" s="248"/>
      <c r="Y10" s="248"/>
      <c r="Z10" s="248"/>
      <c r="AA10" s="120"/>
      <c r="AB10" s="109"/>
      <c r="AC10" s="109"/>
      <c r="AD10" s="109"/>
      <c r="AE10" s="109"/>
      <c r="AF10" s="109"/>
      <c r="AG10" s="109"/>
      <c r="AH10" s="109"/>
      <c r="AI10" s="109"/>
    </row>
    <row r="11" spans="2:38">
      <c r="B11" s="190" t="s">
        <v>278</v>
      </c>
      <c r="C11" s="190" t="s">
        <v>134</v>
      </c>
      <c r="D11" s="111" t="str">
        <f>IF('Índice IFRS 16 | Index IFRS 16'!$K$6="Português",$C11,$B11)</f>
        <v>Total fuel consumed per ASK (GJ / ASK, million)</v>
      </c>
      <c r="E11" s="112">
        <v>1334.7726962595818</v>
      </c>
      <c r="F11" s="112">
        <v>1290.4575435919585</v>
      </c>
      <c r="G11" s="112">
        <v>1269.8559708365508</v>
      </c>
      <c r="H11" s="112">
        <v>1204.2748246031854</v>
      </c>
      <c r="I11" s="112">
        <v>1198.8683113055004</v>
      </c>
      <c r="J11" s="112">
        <v>1156.5999999999999</v>
      </c>
      <c r="K11" s="128">
        <v>1172.8192345711057</v>
      </c>
      <c r="L11" s="128">
        <v>1170.8263346364583</v>
      </c>
      <c r="M11" s="175">
        <v>1156.2271877375272</v>
      </c>
      <c r="N11" s="128">
        <v>1150.9216519788811</v>
      </c>
      <c r="O11" s="128">
        <v>1140.2725477027966</v>
      </c>
      <c r="P11" s="175">
        <v>1107.809925256651</v>
      </c>
      <c r="Q11" s="175">
        <v>1107.6920937493519</v>
      </c>
      <c r="R11" s="175">
        <v>1096</v>
      </c>
      <c r="S11" s="175">
        <v>1098.0302345048988</v>
      </c>
      <c r="T11" s="175">
        <v>1079.42803240846</v>
      </c>
      <c r="U11" s="175">
        <v>1085.2</v>
      </c>
      <c r="V11" s="175">
        <v>1064.4000000000001</v>
      </c>
      <c r="W11" s="175">
        <v>1072.93</v>
      </c>
      <c r="X11" s="241">
        <v>1052.8499999999999</v>
      </c>
      <c r="Y11" s="241">
        <v>1052.9000000000001</v>
      </c>
      <c r="Z11" s="241">
        <v>1049.9000000000001</v>
      </c>
      <c r="AA11" s="240"/>
      <c r="AB11" s="112">
        <v>1397.5904076785096</v>
      </c>
      <c r="AC11" s="112">
        <v>1325.5357172654367</v>
      </c>
      <c r="AD11" s="112">
        <v>1260.6261692854096</v>
      </c>
      <c r="AE11" s="112">
        <v>1198.4000000000001</v>
      </c>
      <c r="AF11" s="112">
        <v>1172.4563321179926</v>
      </c>
      <c r="AG11" s="112">
        <v>1145.5053386207649</v>
      </c>
      <c r="AH11" s="112">
        <v>1102.2996981368817</v>
      </c>
      <c r="AI11" s="112">
        <v>1075.19</v>
      </c>
      <c r="AJ11" s="240"/>
    </row>
    <row r="12" spans="2:38">
      <c r="B12" s="190" t="s">
        <v>279</v>
      </c>
      <c r="C12" s="190" t="s">
        <v>135</v>
      </c>
      <c r="D12" s="121" t="str">
        <f>IF('Índice IFRS 16 | Index IFRS 16'!$K$6="Português",$C12,$B12)</f>
        <v>Total fuel consumed (GJ x 1000)</v>
      </c>
      <c r="E12" s="112">
        <v>18990</v>
      </c>
      <c r="F12" s="112">
        <v>21252</v>
      </c>
      <c r="G12" s="112">
        <v>33247.226469331865</v>
      </c>
      <c r="H12" s="112">
        <v>12890</v>
      </c>
      <c r="I12" s="112">
        <v>16716.546763350136</v>
      </c>
      <c r="J12" s="112">
        <v>8291</v>
      </c>
      <c r="K12" s="124">
        <v>15567.4</v>
      </c>
      <c r="L12" s="124">
        <v>25682</v>
      </c>
      <c r="M12" s="124">
        <v>10479.841141952616</v>
      </c>
      <c r="N12" s="130">
        <v>11211.139180730359</v>
      </c>
      <c r="O12" s="130">
        <v>11800.329327236015</v>
      </c>
      <c r="P12" s="124">
        <v>11963.101427276584</v>
      </c>
      <c r="Q12" s="124">
        <v>11700.88907236307</v>
      </c>
      <c r="R12" s="124">
        <v>12651</v>
      </c>
      <c r="S12" s="124">
        <v>12193.249498744624</v>
      </c>
      <c r="T12" s="124">
        <v>11957.046845553961</v>
      </c>
      <c r="U12" s="124">
        <v>11849</v>
      </c>
      <c r="V12" s="124">
        <v>12738.1</v>
      </c>
      <c r="W12" s="124">
        <v>13229.13</v>
      </c>
      <c r="X12" s="242">
        <v>1052.8499999999999</v>
      </c>
      <c r="Y12" s="242">
        <v>13506</v>
      </c>
      <c r="Z12" s="242">
        <v>13458</v>
      </c>
      <c r="AA12" s="240"/>
      <c r="AB12" s="112">
        <v>35359</v>
      </c>
      <c r="AC12" s="112">
        <v>38908.440410103416</v>
      </c>
      <c r="AD12" s="112">
        <v>45216.461778258687</v>
      </c>
      <c r="AE12" s="112">
        <v>24441</v>
      </c>
      <c r="AF12" s="112">
        <v>36798</v>
      </c>
      <c r="AG12" s="112">
        <v>45338.46449557304</v>
      </c>
      <c r="AH12" s="112">
        <v>48507.90228051976</v>
      </c>
      <c r="AI12" s="112">
        <v>49773.29</v>
      </c>
      <c r="AJ12" s="240"/>
    </row>
    <row r="13" spans="2:38">
      <c r="B13" s="190" t="s">
        <v>280</v>
      </c>
      <c r="C13" s="190" t="s">
        <v>136</v>
      </c>
      <c r="D13" s="108" t="str">
        <f>IF('Índice IFRS 16 | Index IFRS 16'!$K$6="Português",$C13,$B13)</f>
        <v>Fleet</v>
      </c>
      <c r="E13" s="109"/>
      <c r="F13" s="109"/>
      <c r="G13" s="109"/>
      <c r="H13" s="109"/>
      <c r="I13" s="109"/>
      <c r="J13" s="109"/>
      <c r="K13" s="125"/>
      <c r="L13" s="125"/>
      <c r="M13" s="125"/>
      <c r="N13" s="125"/>
      <c r="O13" s="125"/>
      <c r="P13" s="125"/>
      <c r="Q13" s="125"/>
      <c r="R13" s="125"/>
      <c r="S13" s="125"/>
      <c r="T13" s="125"/>
      <c r="U13" s="125"/>
      <c r="V13" s="125"/>
      <c r="W13" s="125"/>
      <c r="X13" s="249"/>
      <c r="Y13" s="249"/>
      <c r="Z13" s="249"/>
      <c r="AA13" s="120"/>
      <c r="AB13" s="109"/>
      <c r="AC13" s="109"/>
      <c r="AD13" s="109"/>
      <c r="AE13" s="109"/>
      <c r="AF13" s="109"/>
      <c r="AG13" s="109"/>
      <c r="AH13" s="109"/>
      <c r="AI13" s="109"/>
    </row>
    <row r="14" spans="2:38">
      <c r="B14" s="190" t="s">
        <v>626</v>
      </c>
      <c r="C14" s="190" t="s">
        <v>627</v>
      </c>
      <c r="D14" s="111" t="str">
        <f>IF('Índice IFRS 16 | Index IFRS 16'!$K$6="Português",$C14,$B14)</f>
        <v>Average age of operating fleet¹</v>
      </c>
      <c r="E14" s="112">
        <v>5.889178082191779</v>
      </c>
      <c r="F14" s="112">
        <v>5.8679754071836925</v>
      </c>
      <c r="G14" s="112">
        <v>5.9873888946983165</v>
      </c>
      <c r="H14" s="112">
        <v>5.9882866785785183</v>
      </c>
      <c r="I14" s="112">
        <v>6.303649774882655</v>
      </c>
      <c r="J14" s="112">
        <v>6.3</v>
      </c>
      <c r="K14" s="112">
        <v>6.8</v>
      </c>
      <c r="L14" s="112">
        <v>6.6</v>
      </c>
      <c r="M14" s="112">
        <v>6.9</v>
      </c>
      <c r="N14" s="112">
        <v>7.1</v>
      </c>
      <c r="O14" s="112">
        <v>7</v>
      </c>
      <c r="P14" s="112">
        <v>7.2</v>
      </c>
      <c r="Q14" s="112">
        <v>7.3</v>
      </c>
      <c r="R14" s="112">
        <v>7.3</v>
      </c>
      <c r="S14" s="112">
        <v>7.4</v>
      </c>
      <c r="T14" s="112">
        <v>7.4</v>
      </c>
      <c r="U14" s="112">
        <v>7.23</v>
      </c>
      <c r="V14" s="112">
        <v>7.18</v>
      </c>
      <c r="W14" s="112">
        <v>7.18</v>
      </c>
      <c r="X14" s="250">
        <v>7.23</v>
      </c>
      <c r="Y14" s="250">
        <v>7.1</v>
      </c>
      <c r="Z14" s="250">
        <v>7.3</v>
      </c>
      <c r="AA14" s="240"/>
      <c r="AB14" s="112">
        <v>5.6110303752233452</v>
      </c>
      <c r="AC14" s="112">
        <v>5.8670676021828703</v>
      </c>
      <c r="AD14" s="112">
        <v>5.8132255839164282</v>
      </c>
      <c r="AE14" s="112">
        <v>6.9</v>
      </c>
      <c r="AF14" s="112">
        <v>6.6</v>
      </c>
      <c r="AG14" s="112">
        <v>7.1</v>
      </c>
      <c r="AH14" s="112">
        <v>7.4</v>
      </c>
      <c r="AI14" s="112">
        <f>ROUND(AH14,2)</f>
        <v>7.4</v>
      </c>
    </row>
    <row r="15" spans="2:38" ht="3.95" customHeight="1">
      <c r="B15" s="190"/>
      <c r="C15" s="190"/>
      <c r="D15" s="107"/>
      <c r="E15" s="101"/>
      <c r="F15" s="101"/>
      <c r="G15" s="101"/>
      <c r="H15" s="101"/>
      <c r="I15" s="101"/>
      <c r="J15" s="101"/>
      <c r="K15" s="127"/>
      <c r="L15" s="127"/>
      <c r="M15" s="127"/>
      <c r="N15" s="127"/>
      <c r="O15" s="127"/>
      <c r="P15" s="127"/>
      <c r="Q15" s="127"/>
      <c r="R15" s="127"/>
      <c r="S15" s="127"/>
      <c r="T15" s="127"/>
      <c r="U15" s="127"/>
      <c r="V15" s="127"/>
      <c r="W15" s="127"/>
      <c r="X15" s="251"/>
      <c r="Y15" s="251"/>
      <c r="Z15" s="251"/>
      <c r="AA15" s="119"/>
      <c r="AB15" s="190"/>
      <c r="AC15" s="190"/>
      <c r="AD15" s="190"/>
      <c r="AE15" s="190"/>
      <c r="AF15" s="190"/>
      <c r="AG15" s="190"/>
      <c r="AH15" s="190"/>
      <c r="AI15" s="190"/>
    </row>
    <row r="16" spans="2:38">
      <c r="B16" s="190" t="s">
        <v>281</v>
      </c>
      <c r="C16" s="190" t="s">
        <v>137</v>
      </c>
      <c r="D16" s="108" t="str">
        <f>IF('Índice IFRS 16 | Index IFRS 16'!$K$6="Português",$C16,$B16)</f>
        <v>Labor Relations</v>
      </c>
      <c r="E16" s="109"/>
      <c r="F16" s="109"/>
      <c r="G16" s="109"/>
      <c r="H16" s="109"/>
      <c r="I16" s="109"/>
      <c r="J16" s="109"/>
      <c r="K16" s="125"/>
      <c r="L16" s="125"/>
      <c r="M16" s="125"/>
      <c r="N16" s="125"/>
      <c r="O16" s="125"/>
      <c r="P16" s="125"/>
      <c r="Q16" s="125"/>
      <c r="R16" s="125"/>
      <c r="S16" s="125"/>
      <c r="T16" s="125"/>
      <c r="U16" s="125"/>
      <c r="V16" s="125"/>
      <c r="W16" s="125"/>
      <c r="X16" s="249"/>
      <c r="Y16" s="249"/>
      <c r="Z16" s="249"/>
      <c r="AA16" s="120"/>
      <c r="AB16" s="109"/>
      <c r="AC16" s="109"/>
      <c r="AD16" s="109"/>
      <c r="AE16" s="109"/>
      <c r="AF16" s="109"/>
      <c r="AG16" s="109"/>
      <c r="AH16" s="109"/>
      <c r="AI16" s="109"/>
    </row>
    <row r="17" spans="1:35">
      <c r="B17" s="190" t="s">
        <v>282</v>
      </c>
      <c r="C17" s="190" t="s">
        <v>138</v>
      </c>
      <c r="D17" s="111" t="str">
        <f>IF('Índice IFRS 16 | Index IFRS 16'!$K$6="Português",$C17,$B17)</f>
        <v>Employee monthly turnover (%)</v>
      </c>
      <c r="E17" s="110">
        <v>0.83</v>
      </c>
      <c r="F17" s="110">
        <v>1.06</v>
      </c>
      <c r="G17" s="110">
        <v>1.6</v>
      </c>
      <c r="H17" s="110">
        <v>0.55000000000000004</v>
      </c>
      <c r="I17" s="110">
        <v>1.5</v>
      </c>
      <c r="J17" s="110">
        <v>1.2</v>
      </c>
      <c r="K17" s="126">
        <v>1</v>
      </c>
      <c r="L17" s="128">
        <v>0.9</v>
      </c>
      <c r="M17" s="126">
        <v>1.92</v>
      </c>
      <c r="N17" s="126">
        <v>1.41</v>
      </c>
      <c r="O17" s="126">
        <v>1.0900000000000001</v>
      </c>
      <c r="P17" s="126">
        <v>0.9</v>
      </c>
      <c r="Q17" s="126">
        <v>0.9</v>
      </c>
      <c r="R17" s="126">
        <v>0.9</v>
      </c>
      <c r="S17" s="126">
        <v>0.7</v>
      </c>
      <c r="T17" s="126">
        <v>0.9</v>
      </c>
      <c r="U17" s="126">
        <v>0.54999999999999993</v>
      </c>
      <c r="V17" s="126">
        <v>0.7</v>
      </c>
      <c r="W17" s="126">
        <v>0.9</v>
      </c>
      <c r="X17" s="252">
        <v>1.03</v>
      </c>
      <c r="Y17" s="252">
        <v>0.7</v>
      </c>
      <c r="Z17" s="252">
        <v>0.9</v>
      </c>
      <c r="AA17" s="114"/>
      <c r="AB17" s="110">
        <v>1.08</v>
      </c>
      <c r="AC17" s="110">
        <v>0.95</v>
      </c>
      <c r="AD17" s="110">
        <v>1.2</v>
      </c>
      <c r="AE17" s="110">
        <v>1.4</v>
      </c>
      <c r="AF17" s="110">
        <v>1.1000000000000001</v>
      </c>
      <c r="AG17" s="235">
        <v>0.9</v>
      </c>
      <c r="AH17" s="235">
        <v>0.8</v>
      </c>
      <c r="AI17" s="126">
        <v>0.9</v>
      </c>
    </row>
    <row r="18" spans="1:35">
      <c r="B18" s="190" t="s">
        <v>283</v>
      </c>
      <c r="C18" s="190" t="s">
        <v>139</v>
      </c>
      <c r="D18" s="111" t="str">
        <f>IF('Índice IFRS 16 | Index IFRS 16'!$K$6="Português",$C18,$B18)</f>
        <v xml:space="preserve">% of employee covered under collective bargaining agreements </v>
      </c>
      <c r="E18" s="113">
        <v>100</v>
      </c>
      <c r="F18" s="113">
        <v>100</v>
      </c>
      <c r="G18" s="113">
        <v>100</v>
      </c>
      <c r="H18" s="113">
        <v>100</v>
      </c>
      <c r="I18" s="113">
        <v>100</v>
      </c>
      <c r="J18" s="113">
        <v>100</v>
      </c>
      <c r="K18" s="124">
        <v>100</v>
      </c>
      <c r="L18" s="130">
        <v>100</v>
      </c>
      <c r="M18" s="124">
        <v>100</v>
      </c>
      <c r="N18" s="124">
        <v>100</v>
      </c>
      <c r="O18" s="124">
        <v>100</v>
      </c>
      <c r="P18" s="124">
        <v>100</v>
      </c>
      <c r="Q18" s="124">
        <v>100</v>
      </c>
      <c r="R18" s="124">
        <v>100</v>
      </c>
      <c r="S18" s="124">
        <v>100</v>
      </c>
      <c r="T18" s="124">
        <v>100</v>
      </c>
      <c r="U18" s="124">
        <v>100</v>
      </c>
      <c r="V18" s="124">
        <v>100</v>
      </c>
      <c r="W18" s="124">
        <v>100</v>
      </c>
      <c r="X18" s="254">
        <v>100</v>
      </c>
      <c r="Y18" s="254">
        <v>100</v>
      </c>
      <c r="Z18" s="254">
        <v>100</v>
      </c>
      <c r="AA18" s="114"/>
      <c r="AB18" s="113">
        <v>100</v>
      </c>
      <c r="AC18" s="113">
        <v>100</v>
      </c>
      <c r="AD18" s="113">
        <v>100</v>
      </c>
      <c r="AE18" s="113">
        <v>100</v>
      </c>
      <c r="AF18" s="113">
        <v>100</v>
      </c>
      <c r="AG18" s="113">
        <v>100</v>
      </c>
      <c r="AH18" s="113">
        <v>100</v>
      </c>
      <c r="AI18" s="124">
        <v>100</v>
      </c>
    </row>
    <row r="19" spans="1:35">
      <c r="B19" s="190" t="s">
        <v>284</v>
      </c>
      <c r="C19" s="190" t="s">
        <v>154</v>
      </c>
      <c r="D19" s="111" t="str">
        <f>IF('Índice IFRS 16 | Index IFRS 16'!$K$6="Português",$C19,$B19)</f>
        <v>Volunteers</v>
      </c>
      <c r="E19" s="113">
        <v>1553</v>
      </c>
      <c r="F19" s="113">
        <v>2034</v>
      </c>
      <c r="G19" s="113">
        <v>2094</v>
      </c>
      <c r="H19" s="113">
        <v>2169</v>
      </c>
      <c r="I19" s="113">
        <v>1659</v>
      </c>
      <c r="J19" s="113">
        <v>1801</v>
      </c>
      <c r="K19" s="124">
        <v>1936</v>
      </c>
      <c r="L19" s="124">
        <v>2312</v>
      </c>
      <c r="M19" s="124">
        <v>2990</v>
      </c>
      <c r="N19" s="124">
        <v>3279</v>
      </c>
      <c r="O19" s="124">
        <v>3982</v>
      </c>
      <c r="P19" s="124">
        <v>4722</v>
      </c>
      <c r="Q19" s="124">
        <v>5091</v>
      </c>
      <c r="R19" s="124">
        <v>5549</v>
      </c>
      <c r="S19" s="124">
        <v>6012</v>
      </c>
      <c r="T19" s="124">
        <v>6385</v>
      </c>
      <c r="U19" s="124">
        <v>7043</v>
      </c>
      <c r="V19" s="124">
        <v>6875</v>
      </c>
      <c r="W19" s="124">
        <v>6987</v>
      </c>
      <c r="X19" s="242">
        <v>7363</v>
      </c>
      <c r="Y19" s="242">
        <v>7380</v>
      </c>
      <c r="Z19" s="242">
        <v>7445</v>
      </c>
      <c r="AA19" s="114"/>
      <c r="AB19" s="113">
        <v>1499</v>
      </c>
      <c r="AC19" s="113">
        <v>1914</v>
      </c>
      <c r="AD19" s="113">
        <v>2193</v>
      </c>
      <c r="AE19" s="113">
        <v>1804</v>
      </c>
      <c r="AF19" s="113">
        <v>2754</v>
      </c>
      <c r="AG19" s="113">
        <v>4324</v>
      </c>
      <c r="AH19" s="113">
        <v>4602</v>
      </c>
      <c r="AI19" s="124">
        <v>6987</v>
      </c>
    </row>
    <row r="20" spans="1:35">
      <c r="B20" s="190" t="s">
        <v>365</v>
      </c>
      <c r="C20" s="190" t="s">
        <v>364</v>
      </c>
      <c r="D20" s="108" t="str">
        <f>IF('Índice IFRS 16 | Index IFRS 16'!$K$6="Português",$C20,$B20)</f>
        <v xml:space="preserve">Gender and Diversity: </v>
      </c>
      <c r="E20" s="109"/>
      <c r="F20" s="109"/>
      <c r="G20" s="109"/>
      <c r="H20" s="109"/>
      <c r="I20" s="109"/>
      <c r="J20" s="109"/>
      <c r="K20" s="125"/>
      <c r="L20" s="125"/>
      <c r="M20" s="125"/>
      <c r="N20" s="125"/>
      <c r="O20" s="125"/>
      <c r="P20" s="125"/>
      <c r="Q20" s="125"/>
      <c r="R20" s="125"/>
      <c r="S20" s="125"/>
      <c r="T20" s="125"/>
      <c r="U20" s="125"/>
      <c r="V20" s="125"/>
      <c r="W20" s="125"/>
      <c r="X20" s="249"/>
      <c r="Y20" s="249"/>
      <c r="Z20" s="249"/>
      <c r="AA20" s="120"/>
      <c r="AB20" s="109"/>
      <c r="AC20" s="109"/>
      <c r="AD20" s="109"/>
      <c r="AE20" s="109"/>
      <c r="AF20" s="109"/>
      <c r="AG20" s="109"/>
      <c r="AH20" s="109"/>
      <c r="AI20" s="109"/>
    </row>
    <row r="21" spans="1:35">
      <c r="A21" s="177"/>
      <c r="B21" s="220" t="s">
        <v>367</v>
      </c>
      <c r="C21" s="220" t="s">
        <v>366</v>
      </c>
      <c r="D21" s="190" t="str">
        <f>IF('Índice IFRS 16 | Index IFRS 16'!$K$6="Português",$C21,$B21)</f>
        <v>% Male</v>
      </c>
      <c r="E21" s="110">
        <v>57</v>
      </c>
      <c r="F21" s="110">
        <v>57</v>
      </c>
      <c r="G21" s="110">
        <v>57.65</v>
      </c>
      <c r="H21" s="110">
        <v>58</v>
      </c>
      <c r="I21" s="110">
        <v>57.6</v>
      </c>
      <c r="J21" s="110">
        <v>59.1</v>
      </c>
      <c r="K21" s="126">
        <v>59</v>
      </c>
      <c r="L21" s="128">
        <v>59.1</v>
      </c>
      <c r="M21" s="126">
        <v>59.050000000000004</v>
      </c>
      <c r="N21" s="233">
        <v>60</v>
      </c>
      <c r="O21" s="233">
        <v>59.3</v>
      </c>
      <c r="P21" s="126">
        <v>59.9</v>
      </c>
      <c r="Q21" s="126">
        <v>59.7</v>
      </c>
      <c r="R21" s="126">
        <v>59.9</v>
      </c>
      <c r="S21" s="126">
        <v>59.4</v>
      </c>
      <c r="T21" s="126">
        <v>59.2</v>
      </c>
      <c r="U21" s="126">
        <v>59.4</v>
      </c>
      <c r="V21" s="126">
        <v>59.5</v>
      </c>
      <c r="W21" s="126">
        <v>59.3</v>
      </c>
      <c r="X21" s="243">
        <v>59.3</v>
      </c>
      <c r="Y21" s="243">
        <v>59</v>
      </c>
      <c r="Z21" s="243">
        <v>59</v>
      </c>
      <c r="AA21" s="114"/>
      <c r="AB21" s="110">
        <v>57</v>
      </c>
      <c r="AC21" s="110">
        <v>58</v>
      </c>
      <c r="AD21" s="110">
        <v>59</v>
      </c>
      <c r="AE21" s="110">
        <v>58.6</v>
      </c>
      <c r="AF21" s="110">
        <v>59</v>
      </c>
      <c r="AG21" s="110">
        <v>59.4</v>
      </c>
      <c r="AH21" s="110">
        <v>59.4</v>
      </c>
      <c r="AI21" s="126">
        <v>59.3</v>
      </c>
    </row>
    <row r="22" spans="1:35">
      <c r="A22" s="177"/>
      <c r="B22" s="220" t="s">
        <v>369</v>
      </c>
      <c r="C22" s="220" t="s">
        <v>368</v>
      </c>
      <c r="D22" s="190" t="str">
        <f>IF('Índice IFRS 16 | Index IFRS 16'!$K$6="Português",$C22,$B22)</f>
        <v>% Female</v>
      </c>
      <c r="E22" s="110">
        <v>43</v>
      </c>
      <c r="F22" s="110">
        <v>43</v>
      </c>
      <c r="G22" s="110">
        <v>42.34</v>
      </c>
      <c r="H22" s="110">
        <v>42</v>
      </c>
      <c r="I22" s="110">
        <v>42.4</v>
      </c>
      <c r="J22" s="110">
        <v>40.9</v>
      </c>
      <c r="K22" s="126">
        <v>41</v>
      </c>
      <c r="L22" s="128">
        <v>40.9</v>
      </c>
      <c r="M22" s="126">
        <v>40.949999999999996</v>
      </c>
      <c r="N22" s="233">
        <v>40</v>
      </c>
      <c r="O22" s="233">
        <v>40.699999999999996</v>
      </c>
      <c r="P22" s="126">
        <v>40.1</v>
      </c>
      <c r="Q22" s="126">
        <v>40.299999999999997</v>
      </c>
      <c r="R22" s="126">
        <v>40.1</v>
      </c>
      <c r="S22" s="126">
        <v>40.6</v>
      </c>
      <c r="T22" s="126">
        <v>40.799999999999997</v>
      </c>
      <c r="U22" s="126">
        <v>40.6</v>
      </c>
      <c r="V22" s="126">
        <v>40.5</v>
      </c>
      <c r="W22" s="126">
        <v>40.799999999999997</v>
      </c>
      <c r="X22" s="253">
        <v>40.700000000000003</v>
      </c>
      <c r="Y22" s="253">
        <v>41</v>
      </c>
      <c r="Z22" s="253">
        <v>41</v>
      </c>
      <c r="AA22" s="116"/>
      <c r="AB22" s="110">
        <v>43</v>
      </c>
      <c r="AC22" s="110">
        <v>42</v>
      </c>
      <c r="AD22" s="110">
        <v>41</v>
      </c>
      <c r="AE22" s="110">
        <v>41.4</v>
      </c>
      <c r="AF22" s="110">
        <v>41</v>
      </c>
      <c r="AG22" s="110">
        <v>40.6</v>
      </c>
      <c r="AH22" s="110">
        <v>40.6</v>
      </c>
      <c r="AI22" s="126">
        <v>40.799999999999997</v>
      </c>
    </row>
    <row r="23" spans="1:35" ht="3.95" customHeight="1">
      <c r="B23" s="190"/>
      <c r="C23" s="190"/>
      <c r="D23" s="114"/>
      <c r="E23" s="116"/>
      <c r="F23" s="116"/>
      <c r="G23" s="116"/>
      <c r="H23" s="116"/>
      <c r="I23" s="116"/>
      <c r="J23" s="116"/>
      <c r="K23" s="116"/>
      <c r="L23" s="116"/>
      <c r="M23" s="116"/>
      <c r="N23" s="116"/>
      <c r="O23" s="116"/>
      <c r="P23" s="116"/>
      <c r="Q23" s="116"/>
      <c r="R23" s="116"/>
      <c r="S23" s="116"/>
      <c r="T23" s="116"/>
      <c r="U23" s="116"/>
      <c r="V23" s="116"/>
      <c r="W23" s="116"/>
      <c r="AA23" s="114"/>
      <c r="AB23" s="116"/>
      <c r="AC23" s="116"/>
      <c r="AD23" s="116"/>
      <c r="AE23" s="116"/>
      <c r="AF23" s="116"/>
      <c r="AG23" s="116"/>
      <c r="AH23" s="116"/>
      <c r="AI23" s="116"/>
    </row>
    <row r="24" spans="1:35">
      <c r="B24" s="190" t="s">
        <v>285</v>
      </c>
      <c r="C24" s="190" t="s">
        <v>140</v>
      </c>
      <c r="D24" s="105" t="str">
        <f>IF('Índice IFRS 16 | Index IFRS 16'!$K$6="Português",$C24,$B24)</f>
        <v>Governance</v>
      </c>
      <c r="E24" s="122"/>
      <c r="F24" s="122"/>
      <c r="G24" s="122"/>
      <c r="H24" s="122"/>
      <c r="I24" s="122"/>
      <c r="J24" s="122"/>
      <c r="K24" s="125"/>
      <c r="L24" s="125"/>
      <c r="M24" s="125"/>
      <c r="N24" s="125"/>
      <c r="O24" s="125"/>
      <c r="P24" s="125"/>
      <c r="Q24" s="125"/>
      <c r="R24" s="125"/>
      <c r="S24" s="125"/>
      <c r="T24" s="125"/>
      <c r="U24" s="125"/>
      <c r="V24" s="125"/>
      <c r="W24" s="125"/>
      <c r="X24" s="249"/>
      <c r="Y24" s="249"/>
      <c r="Z24" s="249"/>
      <c r="AA24" s="119"/>
      <c r="AB24" s="122"/>
      <c r="AC24" s="122"/>
      <c r="AD24" s="122"/>
      <c r="AE24" s="122"/>
      <c r="AF24" s="122"/>
      <c r="AG24" s="122"/>
      <c r="AH24" s="122"/>
      <c r="AI24" s="122"/>
    </row>
    <row r="25" spans="1:35" ht="3.95" customHeight="1">
      <c r="B25" s="190"/>
      <c r="C25" s="190"/>
      <c r="D25" s="107"/>
      <c r="E25" s="101"/>
      <c r="F25" s="101"/>
      <c r="G25" s="101"/>
      <c r="H25" s="101"/>
      <c r="I25" s="101"/>
      <c r="J25" s="101"/>
      <c r="K25" s="101"/>
      <c r="L25" s="101"/>
      <c r="M25" s="101"/>
      <c r="N25" s="101"/>
      <c r="O25" s="101"/>
      <c r="P25" s="101"/>
      <c r="Q25" s="101"/>
      <c r="R25" s="101"/>
      <c r="S25" s="101"/>
      <c r="T25" s="101"/>
      <c r="U25" s="101"/>
      <c r="V25" s="101"/>
      <c r="W25" s="101"/>
      <c r="X25" s="247"/>
      <c r="Y25" s="247"/>
      <c r="Z25" s="247"/>
      <c r="AA25" s="119"/>
      <c r="AB25" s="190"/>
      <c r="AC25" s="190"/>
      <c r="AD25" s="190"/>
      <c r="AE25" s="190"/>
      <c r="AF25" s="190"/>
      <c r="AG25" s="190"/>
      <c r="AH25" s="190"/>
      <c r="AI25" s="190"/>
    </row>
    <row r="26" spans="1:35">
      <c r="B26" s="190" t="s">
        <v>286</v>
      </c>
      <c r="C26" s="190" t="s">
        <v>141</v>
      </c>
      <c r="D26" s="108" t="str">
        <f>IF('Índice IFRS 16 | Index IFRS 16'!$K$6="Português",$C26,$B26)</f>
        <v>Management</v>
      </c>
      <c r="E26" s="109"/>
      <c r="F26" s="109"/>
      <c r="G26" s="109"/>
      <c r="H26" s="109"/>
      <c r="I26" s="109"/>
      <c r="J26" s="109"/>
      <c r="K26" s="125"/>
      <c r="L26" s="125"/>
      <c r="M26" s="125"/>
      <c r="N26" s="125"/>
      <c r="O26" s="125"/>
      <c r="P26" s="125"/>
      <c r="Q26" s="125"/>
      <c r="R26" s="125"/>
      <c r="S26" s="125"/>
      <c r="T26" s="125"/>
      <c r="U26" s="125"/>
      <c r="V26" s="125"/>
      <c r="W26" s="125"/>
      <c r="X26" s="249"/>
      <c r="Y26" s="249"/>
      <c r="Z26" s="249"/>
      <c r="AA26" s="120"/>
      <c r="AB26" s="109"/>
      <c r="AC26" s="109"/>
      <c r="AD26" s="109"/>
      <c r="AE26" s="109"/>
      <c r="AF26" s="109"/>
      <c r="AG26" s="109"/>
      <c r="AH26" s="109"/>
      <c r="AI26" s="109"/>
    </row>
    <row r="27" spans="1:35">
      <c r="B27" s="190" t="s">
        <v>287</v>
      </c>
      <c r="C27" s="190" t="s">
        <v>142</v>
      </c>
      <c r="D27" s="111" t="str">
        <f>IF('Índice IFRS 16 | Index IFRS 16'!$K$6="Português",$C27,$B27)</f>
        <v>Independent directors (%)</v>
      </c>
      <c r="E27" s="115">
        <v>83.33</v>
      </c>
      <c r="F27" s="115">
        <v>81.819999999999993</v>
      </c>
      <c r="G27" s="115">
        <v>81.818181818181827</v>
      </c>
      <c r="H27" s="115">
        <v>80</v>
      </c>
      <c r="I27" s="115">
        <v>80</v>
      </c>
      <c r="J27" s="115">
        <v>90</v>
      </c>
      <c r="K27" s="115">
        <v>90.9</v>
      </c>
      <c r="L27" s="128">
        <v>90.91</v>
      </c>
      <c r="M27" s="115">
        <v>90.9</v>
      </c>
      <c r="N27" s="115">
        <v>90.91</v>
      </c>
      <c r="O27" s="115">
        <v>90.9</v>
      </c>
      <c r="P27" s="115">
        <v>90.9</v>
      </c>
      <c r="Q27" s="115">
        <v>90.9</v>
      </c>
      <c r="R27" s="115">
        <v>90.9</v>
      </c>
      <c r="S27" s="115">
        <v>91.7</v>
      </c>
      <c r="T27" s="115">
        <v>91.7</v>
      </c>
      <c r="U27" s="115">
        <v>91.666666666666657</v>
      </c>
      <c r="V27" s="115">
        <v>91.666666666666657</v>
      </c>
      <c r="W27" s="115">
        <v>91.666666666666657</v>
      </c>
      <c r="X27" s="115">
        <v>92.3</v>
      </c>
      <c r="Y27" s="115">
        <v>88.9</v>
      </c>
      <c r="Z27" s="115">
        <v>88.89</v>
      </c>
      <c r="AA27" s="114"/>
      <c r="AB27" s="115">
        <v>85</v>
      </c>
      <c r="AC27" s="115">
        <v>82</v>
      </c>
      <c r="AD27" s="110">
        <v>82</v>
      </c>
      <c r="AE27" s="110">
        <v>90</v>
      </c>
      <c r="AF27" s="110">
        <v>90.9</v>
      </c>
      <c r="AG27" s="110">
        <v>90.909090909090907</v>
      </c>
      <c r="AH27" s="110">
        <v>91.7</v>
      </c>
      <c r="AI27" s="115">
        <v>91.666666666666657</v>
      </c>
    </row>
    <row r="28" spans="1:35">
      <c r="B28" s="190" t="s">
        <v>288</v>
      </c>
      <c r="C28" s="190" t="s">
        <v>143</v>
      </c>
      <c r="D28" s="111" t="str">
        <f>IF('Índice IFRS 16 | Index IFRS 16'!$K$6="Português",$C28,$B28)</f>
        <v>Percent of board members that are women</v>
      </c>
      <c r="E28" s="115">
        <v>8.33</v>
      </c>
      <c r="F28" s="115">
        <v>9.09</v>
      </c>
      <c r="G28" s="115">
        <v>9.0909090909090917</v>
      </c>
      <c r="H28" s="115">
        <v>10</v>
      </c>
      <c r="I28" s="115">
        <v>10</v>
      </c>
      <c r="J28" s="115">
        <v>10</v>
      </c>
      <c r="K28" s="128">
        <v>9.1</v>
      </c>
      <c r="L28" s="128">
        <v>9.09</v>
      </c>
      <c r="M28" s="128">
        <v>9.1</v>
      </c>
      <c r="N28" s="128">
        <v>9.1</v>
      </c>
      <c r="O28" s="128">
        <v>9.1</v>
      </c>
      <c r="P28" s="128">
        <v>18.2</v>
      </c>
      <c r="Q28" s="128">
        <v>18.2</v>
      </c>
      <c r="R28" s="128">
        <v>18.2</v>
      </c>
      <c r="S28" s="128">
        <v>25</v>
      </c>
      <c r="T28" s="128">
        <v>25</v>
      </c>
      <c r="U28" s="128">
        <v>25</v>
      </c>
      <c r="V28" s="128">
        <v>25</v>
      </c>
      <c r="W28" s="128">
        <v>25</v>
      </c>
      <c r="X28" s="115">
        <v>23.1</v>
      </c>
      <c r="Y28" s="115">
        <v>22.2</v>
      </c>
      <c r="Z28" s="115">
        <v>22.2</v>
      </c>
      <c r="AA28" s="114"/>
      <c r="AB28" s="115">
        <v>7.69</v>
      </c>
      <c r="AC28" s="115">
        <v>9</v>
      </c>
      <c r="AD28" s="110">
        <v>9</v>
      </c>
      <c r="AE28" s="110">
        <v>10</v>
      </c>
      <c r="AF28" s="110">
        <v>9.1</v>
      </c>
      <c r="AG28" s="110">
        <v>18.18</v>
      </c>
      <c r="AH28" s="110">
        <v>25</v>
      </c>
      <c r="AI28" s="128">
        <v>25</v>
      </c>
    </row>
    <row r="29" spans="1:35">
      <c r="B29" s="190" t="s">
        <v>289</v>
      </c>
      <c r="C29" s="190" t="s">
        <v>144</v>
      </c>
      <c r="D29" s="111" t="str">
        <f>IF('Índice IFRS 16 | Index IFRS 16'!$K$6="Português",$C29,$B29)</f>
        <v>Board of directors average age</v>
      </c>
      <c r="E29" s="115">
        <v>55.727272727272727</v>
      </c>
      <c r="F29" s="115">
        <v>56.727272727272727</v>
      </c>
      <c r="G29" s="115">
        <v>57.403272976168246</v>
      </c>
      <c r="H29" s="115">
        <v>57.8</v>
      </c>
      <c r="I29" s="115">
        <v>58.487611225188232</v>
      </c>
      <c r="J29" s="115">
        <v>59</v>
      </c>
      <c r="K29" s="128">
        <v>57.9</v>
      </c>
      <c r="L29" s="128">
        <v>59.6</v>
      </c>
      <c r="M29" s="128">
        <v>59.53</v>
      </c>
      <c r="N29" s="128">
        <v>59.97</v>
      </c>
      <c r="O29" s="128">
        <v>59.97</v>
      </c>
      <c r="P29" s="128">
        <v>58.63</v>
      </c>
      <c r="Q29" s="128">
        <v>58.88</v>
      </c>
      <c r="R29" s="128">
        <v>59.3</v>
      </c>
      <c r="S29" s="128">
        <v>58.1</v>
      </c>
      <c r="T29" s="128">
        <v>58.36</v>
      </c>
      <c r="U29" s="128">
        <v>58.62</v>
      </c>
      <c r="V29" s="128">
        <v>58.87</v>
      </c>
      <c r="W29" s="128">
        <v>59.12</v>
      </c>
      <c r="X29" s="115">
        <v>57.7</v>
      </c>
      <c r="Y29" s="115">
        <v>53.9</v>
      </c>
      <c r="Z29" s="115">
        <v>54.2</v>
      </c>
      <c r="AA29" s="114"/>
      <c r="AB29" s="115">
        <v>54.07692307692308</v>
      </c>
      <c r="AC29" s="115">
        <v>56.090909090909093</v>
      </c>
      <c r="AD29" s="110">
        <v>57.090909090909093</v>
      </c>
      <c r="AE29" s="110">
        <v>59</v>
      </c>
      <c r="AF29" s="110">
        <v>59.920735071453748</v>
      </c>
      <c r="AG29" s="110">
        <v>58.386161408748698</v>
      </c>
      <c r="AH29" s="128">
        <v>58.1</v>
      </c>
      <c r="AI29" s="128">
        <v>59.12</v>
      </c>
    </row>
    <row r="30" spans="1:35">
      <c r="B30" s="190" t="s">
        <v>290</v>
      </c>
      <c r="C30" s="190" t="s">
        <v>145</v>
      </c>
      <c r="D30" s="111" t="str">
        <f>IF('Índice IFRS 16 | Index IFRS 16'!$K$6="Português",$C30,$B30)</f>
        <v>Director meeting attendance (%)</v>
      </c>
      <c r="E30" s="115">
        <v>95</v>
      </c>
      <c r="F30" s="115">
        <v>85</v>
      </c>
      <c r="G30" s="115">
        <v>88.64</v>
      </c>
      <c r="H30" s="115">
        <v>100</v>
      </c>
      <c r="I30" s="115">
        <v>100</v>
      </c>
      <c r="J30" s="115">
        <v>88.7</v>
      </c>
      <c r="K30" s="128">
        <v>98</v>
      </c>
      <c r="L30" s="128">
        <v>98.86</v>
      </c>
      <c r="M30" s="128">
        <v>100</v>
      </c>
      <c r="N30" s="128">
        <v>100</v>
      </c>
      <c r="O30" s="128">
        <v>100</v>
      </c>
      <c r="P30" s="128">
        <v>100</v>
      </c>
      <c r="Q30" s="128">
        <v>100</v>
      </c>
      <c r="R30" s="128">
        <v>100</v>
      </c>
      <c r="S30" s="128">
        <v>100</v>
      </c>
      <c r="T30" s="128">
        <v>100</v>
      </c>
      <c r="U30" s="128">
        <v>100</v>
      </c>
      <c r="V30" s="128">
        <v>100</v>
      </c>
      <c r="W30" s="128">
        <v>100</v>
      </c>
      <c r="X30" s="115">
        <v>100</v>
      </c>
      <c r="Y30" s="115">
        <v>100</v>
      </c>
      <c r="Z30" s="115">
        <v>100</v>
      </c>
      <c r="AA30" s="114"/>
      <c r="AB30" s="115">
        <v>94.87</v>
      </c>
      <c r="AC30" s="115">
        <v>98.99</v>
      </c>
      <c r="AD30" s="110">
        <v>87.9</v>
      </c>
      <c r="AE30" s="110">
        <v>88.2</v>
      </c>
      <c r="AF30" s="110">
        <v>98.9</v>
      </c>
      <c r="AG30" s="110">
        <v>96.14</v>
      </c>
      <c r="AH30" s="110">
        <v>99.4</v>
      </c>
      <c r="AI30" s="128">
        <v>99.4</v>
      </c>
    </row>
    <row r="31" spans="1:35">
      <c r="B31" s="190" t="s">
        <v>291</v>
      </c>
      <c r="C31" s="190" t="s">
        <v>146</v>
      </c>
      <c r="D31" s="111" t="str">
        <f>IF('Índice IFRS 16 | Index IFRS 16'!$K$6="Português",$C31,$B31)</f>
        <v>Board size</v>
      </c>
      <c r="E31" s="117">
        <v>12</v>
      </c>
      <c r="F31" s="117">
        <v>11</v>
      </c>
      <c r="G31" s="117">
        <v>11</v>
      </c>
      <c r="H31" s="117">
        <v>10</v>
      </c>
      <c r="I31" s="117">
        <v>10</v>
      </c>
      <c r="J31" s="117">
        <v>11</v>
      </c>
      <c r="K31" s="128">
        <v>11</v>
      </c>
      <c r="L31" s="130">
        <v>11</v>
      </c>
      <c r="M31" s="128">
        <v>11</v>
      </c>
      <c r="N31" s="128">
        <v>11</v>
      </c>
      <c r="O31" s="128">
        <v>11</v>
      </c>
      <c r="P31" s="128">
        <v>11</v>
      </c>
      <c r="Q31" s="128">
        <v>11</v>
      </c>
      <c r="R31" s="128">
        <v>11</v>
      </c>
      <c r="S31" s="128">
        <v>12</v>
      </c>
      <c r="T31" s="128">
        <v>12</v>
      </c>
      <c r="U31" s="128">
        <v>12</v>
      </c>
      <c r="V31" s="128">
        <v>12</v>
      </c>
      <c r="W31" s="128">
        <v>12</v>
      </c>
      <c r="X31" s="115">
        <v>13</v>
      </c>
      <c r="Y31" s="115">
        <v>9</v>
      </c>
      <c r="Z31" s="115">
        <v>9</v>
      </c>
      <c r="AA31" s="114"/>
      <c r="AB31" s="117">
        <v>13</v>
      </c>
      <c r="AC31" s="117">
        <v>11</v>
      </c>
      <c r="AD31" s="113">
        <v>11</v>
      </c>
      <c r="AE31" s="113">
        <v>10</v>
      </c>
      <c r="AF31" s="113">
        <v>11</v>
      </c>
      <c r="AG31" s="113">
        <v>11</v>
      </c>
      <c r="AH31" s="113">
        <v>12</v>
      </c>
      <c r="AI31" s="128">
        <v>12</v>
      </c>
    </row>
    <row r="32" spans="1:35">
      <c r="B32" s="190" t="s">
        <v>292</v>
      </c>
      <c r="C32" s="190" t="s">
        <v>147</v>
      </c>
      <c r="D32" s="111" t="str">
        <f>IF('Índice IFRS 16 | Index IFRS 16'!$K$6="Português",$C32,$B32)</f>
        <v>Participation of woman in leadership positions (%)</v>
      </c>
      <c r="E32" s="110">
        <v>40.4</v>
      </c>
      <c r="F32" s="110">
        <v>39.4</v>
      </c>
      <c r="G32" s="110">
        <v>39.1</v>
      </c>
      <c r="H32" s="110">
        <v>39.5</v>
      </c>
      <c r="I32" s="110">
        <v>39.700000000000003</v>
      </c>
      <c r="J32" s="110">
        <v>39.5</v>
      </c>
      <c r="K32" s="128">
        <v>39.6</v>
      </c>
      <c r="L32" s="128">
        <v>39.4</v>
      </c>
      <c r="M32" s="128">
        <v>41.099999999999994</v>
      </c>
      <c r="N32" s="128">
        <v>43.4</v>
      </c>
      <c r="O32" s="128">
        <v>40.300000000000004</v>
      </c>
      <c r="P32" s="110">
        <v>40</v>
      </c>
      <c r="Q32" s="110">
        <v>40</v>
      </c>
      <c r="R32" s="110">
        <v>40</v>
      </c>
      <c r="S32" s="110">
        <v>38</v>
      </c>
      <c r="T32" s="110">
        <v>38</v>
      </c>
      <c r="U32" s="110">
        <v>38</v>
      </c>
      <c r="V32" s="110">
        <v>38</v>
      </c>
      <c r="W32" s="110">
        <v>38</v>
      </c>
      <c r="X32" s="115">
        <v>37</v>
      </c>
      <c r="Y32" s="115">
        <v>37</v>
      </c>
      <c r="Z32" s="115">
        <v>37</v>
      </c>
      <c r="AA32" s="114"/>
      <c r="AB32" s="110">
        <v>41</v>
      </c>
      <c r="AC32" s="110">
        <v>32</v>
      </c>
      <c r="AD32" s="110">
        <v>39.4</v>
      </c>
      <c r="AE32" s="110">
        <v>37.6</v>
      </c>
      <c r="AF32" s="110">
        <v>39.200000000000003</v>
      </c>
      <c r="AG32" s="110">
        <v>40</v>
      </c>
      <c r="AH32" s="110">
        <v>38</v>
      </c>
      <c r="AI32" s="110">
        <v>38</v>
      </c>
    </row>
    <row r="33" spans="2:35" ht="6.95" customHeight="1">
      <c r="X33" s="115"/>
      <c r="Y33" s="115"/>
      <c r="Z33" s="115"/>
      <c r="AE33" s="176"/>
      <c r="AF33" s="176"/>
      <c r="AG33" s="176"/>
      <c r="AH33" s="176"/>
      <c r="AI33" s="176"/>
    </row>
    <row r="34" spans="2:35">
      <c r="B34" s="99" t="s">
        <v>625</v>
      </c>
      <c r="C34" s="99" t="s">
        <v>624</v>
      </c>
      <c r="D34" s="190" t="str">
        <f>IF('Índice IFRS 16 | Index IFRS 16'!$K$6="Português",$C34,$B34)</f>
        <v>¹ Excludes Cessna aircraft.</v>
      </c>
    </row>
  </sheetData>
  <conditionalFormatting sqref="X21:Z21">
    <cfRule type="expression" dxfId="0" priority="2">
      <formula>ISODD(ROW(#REF!))</formula>
    </cfRule>
  </conditionalFormatting>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F9D94-C902-4EBE-BB75-0CDE1C9B015A}">
  <sheetPr codeName="Planilha7">
    <tabColor rgb="FF00B0F0"/>
  </sheetPr>
  <dimension ref="B1:AG1048526"/>
  <sheetViews>
    <sheetView showGridLines="0" topLeftCell="A2" zoomScaleNormal="100" workbookViewId="0">
      <pane xSplit="4" ySplit="5" topLeftCell="E121" activePane="bottomRight" state="frozen"/>
      <selection activeCell="A2" sqref="A2"/>
      <selection pane="topRight" activeCell="E2" sqref="E2"/>
      <selection pane="bottomLeft" activeCell="A7" sqref="A7"/>
      <selection pane="bottomRight" activeCell="A2" sqref="A2"/>
    </sheetView>
  </sheetViews>
  <sheetFormatPr defaultColWidth="9.140625" defaultRowHeight="15"/>
  <cols>
    <col min="1" max="1" width="3.5703125" style="99" customWidth="1"/>
    <col min="2" max="3" width="9.140625" style="99" hidden="1" customWidth="1"/>
    <col min="4" max="4" width="71.42578125" style="99" bestFit="1" customWidth="1"/>
    <col min="5" max="9" width="18.5703125" style="99" customWidth="1"/>
    <col min="10" max="10" width="15.7109375" style="99" customWidth="1"/>
    <col min="11" max="11" width="17.28515625" style="99" customWidth="1"/>
    <col min="12" max="16384" width="9.140625" style="99"/>
  </cols>
  <sheetData>
    <row r="1" spans="2:33" hidden="1"/>
    <row r="4" spans="2:33" customFormat="1">
      <c r="B4" s="5"/>
      <c r="C4" s="5"/>
      <c r="D4" s="187" t="str">
        <f>IF('Índice IFRS 16 | Index IFRS 16'!$K$6="Português","Menu","Home")</f>
        <v>Home</v>
      </c>
      <c r="P4" s="141"/>
      <c r="Q4" s="141"/>
      <c r="R4" s="142"/>
      <c r="S4" s="2"/>
      <c r="T4" s="144"/>
      <c r="U4" s="144"/>
      <c r="V4" s="145"/>
      <c r="W4" s="143"/>
      <c r="X4" s="143"/>
      <c r="Y4" s="143"/>
      <c r="Z4" s="143"/>
      <c r="AA4" s="143"/>
      <c r="AB4" s="143"/>
      <c r="AC4" s="143"/>
      <c r="AD4" s="143"/>
      <c r="AE4" s="141"/>
      <c r="AF4" s="141"/>
      <c r="AG4" s="141"/>
    </row>
    <row r="6" spans="2:33" hidden="1"/>
    <row r="8" spans="2:33" s="190" customFormat="1" ht="24.75" thickBot="1">
      <c r="B8" s="190" t="s">
        <v>487</v>
      </c>
      <c r="C8" s="190" t="s">
        <v>486</v>
      </c>
      <c r="D8" s="188" t="str">
        <f>IF('Índice IFRS 16 | Index IFRS 16'!$K$6="Português",$C8,$B8)</f>
        <v>Average Hours Of Training Per Year And Per Employee</v>
      </c>
      <c r="E8" s="118" t="str">
        <f>IF('Índice IFRS 16 | Index IFRS 16'!$K$6="Português",$C1048507,$B1048507)</f>
        <v>Gender</v>
      </c>
      <c r="F8" s="118">
        <f>IF('Índice IFRS 16 | Index IFRS 16'!$K$6="Português",$C1048508,$B1048508)</f>
        <v>2019</v>
      </c>
      <c r="G8" s="118">
        <f>IF('Índice IFRS 16 | Index IFRS 16'!$K$6="Português",$C1048509,$B1048509)</f>
        <v>2020</v>
      </c>
      <c r="H8" s="118">
        <f>IF('Índice IFRS 16 | Index IFRS 16'!$K$6="Português",$C1048510,$B1048510)</f>
        <v>2021</v>
      </c>
      <c r="I8" s="198" t="str">
        <f>IF('Índice IFRS 16 | Index IFRS 16'!$K$6="Português",$C1048511,$B1048511)</f>
        <v>Employees by category and gender</v>
      </c>
      <c r="J8" s="198" t="str">
        <f>IF('Índice IFRS 16 | Index IFRS 16'!$K$6="Português",$C1048512,$B1048512)</f>
        <v>Training hours by category</v>
      </c>
    </row>
    <row r="9" spans="2:33" s="191" customFormat="1" ht="12">
      <c r="B9" s="191" t="s">
        <v>373</v>
      </c>
      <c r="C9" s="191" t="s">
        <v>374</v>
      </c>
      <c r="D9" s="261" t="str">
        <f>IF('Índice IFRS 16 | Index IFRS 16'!$K$6="Português",$C9,$B9)</f>
        <v>Airports</v>
      </c>
      <c r="E9" s="196" t="str">
        <f>IF('Índice IFRS 16 | Index IFRS 16'!$K$6="Português",$C$1048522,$B$1048522)</f>
        <v xml:space="preserve">Man </v>
      </c>
      <c r="F9" s="200">
        <v>58.41</v>
      </c>
      <c r="G9" s="200">
        <v>17.53</v>
      </c>
      <c r="H9" s="200">
        <f>J9/I9</f>
        <v>26.510548001648125</v>
      </c>
      <c r="I9" s="199">
        <v>1618</v>
      </c>
      <c r="J9" s="199">
        <v>42894.066666666666</v>
      </c>
    </row>
    <row r="10" spans="2:33" s="191" customFormat="1" ht="12">
      <c r="D10" s="256"/>
      <c r="E10" s="196" t="str">
        <f>IF('Índice IFRS 16 | Index IFRS 16'!$K$6="Português",$C$1048523,$B$1048523)</f>
        <v>Woman</v>
      </c>
      <c r="F10" s="200" t="s">
        <v>377</v>
      </c>
      <c r="G10" s="200" t="s">
        <v>377</v>
      </c>
      <c r="H10" s="200">
        <f>J10/I10</f>
        <v>25.489114352145425</v>
      </c>
      <c r="I10" s="199">
        <v>1577</v>
      </c>
      <c r="J10" s="199">
        <v>40196.333333333336</v>
      </c>
    </row>
    <row r="11" spans="2:33" s="191" customFormat="1" ht="4.5" customHeight="1">
      <c r="D11" s="197"/>
      <c r="E11" s="196"/>
      <c r="F11" s="200"/>
      <c r="G11" s="200"/>
      <c r="H11" s="200"/>
      <c r="I11" s="199"/>
      <c r="J11" s="199"/>
    </row>
    <row r="12" spans="2:33" s="191" customFormat="1" ht="12">
      <c r="B12" s="191" t="s">
        <v>378</v>
      </c>
      <c r="C12" s="191" t="s">
        <v>378</v>
      </c>
      <c r="D12" s="256" t="str">
        <f>IF('Índice IFRS 16 | Index IFRS 16'!$K$6="Português",$C12,$B12)</f>
        <v>Call Center</v>
      </c>
      <c r="E12" s="196" t="str">
        <f>IF('Índice IFRS 16 | Index IFRS 16'!$K$6="Português",$C$1048522,$B$1048522)</f>
        <v xml:space="preserve">Man </v>
      </c>
      <c r="F12" s="200">
        <v>147.66</v>
      </c>
      <c r="G12" s="200">
        <v>158.83000000000001</v>
      </c>
      <c r="H12" s="200">
        <f>J12/I12</f>
        <v>94.308108108108115</v>
      </c>
      <c r="I12" s="199">
        <v>185</v>
      </c>
      <c r="J12" s="199">
        <v>17447</v>
      </c>
    </row>
    <row r="13" spans="2:33" s="191" customFormat="1" ht="12">
      <c r="D13" s="256"/>
      <c r="E13" s="196" t="str">
        <f>IF('Índice IFRS 16 | Index IFRS 16'!$K$6="Português",$C$1048523,$B$1048523)</f>
        <v>Woman</v>
      </c>
      <c r="F13" s="200" t="s">
        <v>377</v>
      </c>
      <c r="G13" s="200" t="s">
        <v>377</v>
      </c>
      <c r="H13" s="200">
        <f>J13/I13</f>
        <v>102.13333333333334</v>
      </c>
      <c r="I13" s="199">
        <v>225</v>
      </c>
      <c r="J13" s="199">
        <v>22980</v>
      </c>
    </row>
    <row r="14" spans="2:33" s="191" customFormat="1" ht="4.5" customHeight="1">
      <c r="D14" s="197"/>
      <c r="E14" s="196"/>
      <c r="F14" s="200"/>
      <c r="G14" s="200"/>
      <c r="H14" s="200"/>
      <c r="I14" s="199"/>
      <c r="J14" s="199"/>
    </row>
    <row r="15" spans="2:33" s="191" customFormat="1" ht="12">
      <c r="B15" s="191" t="s">
        <v>379</v>
      </c>
      <c r="C15" s="191" t="s">
        <v>380</v>
      </c>
      <c r="D15" s="256" t="str">
        <f>IF('Índice IFRS 16 | Index IFRS 16'!$K$6="Português",$C15,$B15)</f>
        <v>Flight Attendant</v>
      </c>
      <c r="E15" s="196" t="str">
        <f>IF('Índice IFRS 16 | Index IFRS 16'!$K$6="Português",$C$1048522,$B$1048522)</f>
        <v xml:space="preserve">Man </v>
      </c>
      <c r="F15" s="200">
        <v>98.16</v>
      </c>
      <c r="G15" s="200">
        <v>72.08</v>
      </c>
      <c r="H15" s="200">
        <f>J15/I15</f>
        <v>74.665129331381166</v>
      </c>
      <c r="I15" s="199">
        <v>683</v>
      </c>
      <c r="J15" s="199">
        <v>50996.283333333333</v>
      </c>
    </row>
    <row r="16" spans="2:33" s="191" customFormat="1" ht="12">
      <c r="D16" s="256"/>
      <c r="E16" s="196" t="str">
        <f>IF('Índice IFRS 16 | Index IFRS 16'!$K$6="Português",$C$1048523,$B$1048523)</f>
        <v>Woman</v>
      </c>
      <c r="F16" s="200" t="s">
        <v>377</v>
      </c>
      <c r="G16" s="200" t="s">
        <v>377</v>
      </c>
      <c r="H16" s="200">
        <f>J16/I16</f>
        <v>62.961659292035399</v>
      </c>
      <c r="I16" s="199">
        <v>2260</v>
      </c>
      <c r="J16" s="199">
        <v>142293.35</v>
      </c>
    </row>
    <row r="17" spans="2:10" s="191" customFormat="1" ht="4.5" customHeight="1">
      <c r="D17" s="197"/>
      <c r="E17" s="196"/>
      <c r="F17" s="200"/>
      <c r="G17" s="200"/>
      <c r="H17" s="200"/>
      <c r="I17" s="199"/>
      <c r="J17" s="199"/>
    </row>
    <row r="18" spans="2:10" s="191" customFormat="1" ht="12">
      <c r="B18" s="191" t="s">
        <v>381</v>
      </c>
      <c r="C18" s="191" t="s">
        <v>382</v>
      </c>
      <c r="D18" s="256" t="str">
        <f>IF('Índice IFRS 16 | Index IFRS 16'!$K$6="Português",$C18,$B18)</f>
        <v>Maintenance</v>
      </c>
      <c r="E18" s="196" t="str">
        <f>IF('Índice IFRS 16 | Index IFRS 16'!$K$6="Português",$C$1048522,$B$1048522)</f>
        <v xml:space="preserve">Man </v>
      </c>
      <c r="F18" s="200">
        <v>86.07</v>
      </c>
      <c r="G18" s="200">
        <v>58.52</v>
      </c>
      <c r="H18" s="200">
        <f>J18/I18</f>
        <v>74.731930272108841</v>
      </c>
      <c r="I18" s="199">
        <v>2352</v>
      </c>
      <c r="J18" s="199">
        <v>175769.5</v>
      </c>
    </row>
    <row r="19" spans="2:10" s="191" customFormat="1" ht="12">
      <c r="D19" s="256"/>
      <c r="E19" s="196" t="str">
        <f>IF('Índice IFRS 16 | Index IFRS 16'!$K$6="Português",$C$1048523,$B$1048523)</f>
        <v>Woman</v>
      </c>
      <c r="F19" s="200" t="s">
        <v>377</v>
      </c>
      <c r="G19" s="200" t="s">
        <v>377</v>
      </c>
      <c r="H19" s="200">
        <f>J19/I19</f>
        <v>50.190068493150683</v>
      </c>
      <c r="I19" s="199">
        <v>146</v>
      </c>
      <c r="J19" s="199">
        <v>7327.75</v>
      </c>
    </row>
    <row r="20" spans="2:10" s="191" customFormat="1" ht="4.5" customHeight="1">
      <c r="D20" s="197"/>
      <c r="E20" s="196"/>
      <c r="F20" s="200"/>
      <c r="G20" s="200"/>
      <c r="H20" s="200"/>
      <c r="I20" s="199"/>
      <c r="J20" s="199"/>
    </row>
    <row r="21" spans="2:10" s="191" customFormat="1" ht="12">
      <c r="B21" s="191" t="s">
        <v>383</v>
      </c>
      <c r="C21" s="191" t="s">
        <v>384</v>
      </c>
      <c r="D21" s="256" t="str">
        <f>IF('Índice IFRS 16 | Index IFRS 16'!$K$6="Português",$C21,$B21)</f>
        <v>Pilots</v>
      </c>
      <c r="E21" s="196" t="str">
        <f>IF('Índice IFRS 16 | Index IFRS 16'!$K$6="Português",$C$1048522,$B$1048522)</f>
        <v xml:space="preserve">Man </v>
      </c>
      <c r="F21" s="200">
        <v>154.6</v>
      </c>
      <c r="G21" s="200">
        <v>66.150000000000006</v>
      </c>
      <c r="H21" s="200">
        <f>J21/I21</f>
        <v>144.6398326572008</v>
      </c>
      <c r="I21" s="199">
        <v>1972</v>
      </c>
      <c r="J21" s="199">
        <v>285229.75</v>
      </c>
    </row>
    <row r="22" spans="2:10" s="191" customFormat="1" ht="12">
      <c r="D22" s="256"/>
      <c r="E22" s="196" t="str">
        <f>IF('Índice IFRS 16 | Index IFRS 16'!$K$6="Português",$C$1048523,$B$1048523)</f>
        <v>Woman</v>
      </c>
      <c r="F22" s="200" t="s">
        <v>377</v>
      </c>
      <c r="G22" s="200" t="s">
        <v>377</v>
      </c>
      <c r="H22" s="200">
        <f>J22/I22</f>
        <v>128.41860465116278</v>
      </c>
      <c r="I22" s="199">
        <v>86</v>
      </c>
      <c r="J22" s="199">
        <v>11044</v>
      </c>
    </row>
    <row r="23" spans="2:10" s="191" customFormat="1" ht="4.5" customHeight="1">
      <c r="D23" s="197"/>
      <c r="E23" s="196"/>
      <c r="F23" s="200"/>
      <c r="G23" s="200"/>
      <c r="H23" s="200"/>
      <c r="I23" s="199"/>
      <c r="J23" s="199"/>
    </row>
    <row r="24" spans="2:10" s="191" customFormat="1" ht="12">
      <c r="B24" s="191" t="s">
        <v>385</v>
      </c>
      <c r="C24" s="191" t="s">
        <v>386</v>
      </c>
      <c r="D24" s="256" t="str">
        <f>IF('Índice IFRS 16 | Index IFRS 16'!$K$6="Português",$C24,$B24)</f>
        <v>Other</v>
      </c>
      <c r="E24" s="196" t="str">
        <f>IF('Índice IFRS 16 | Index IFRS 16'!$K$6="Português",$C$1048522,$B$1048522)</f>
        <v xml:space="preserve">Man </v>
      </c>
      <c r="F24" s="200">
        <v>30.15</v>
      </c>
      <c r="G24" s="200">
        <v>22.47</v>
      </c>
      <c r="H24" s="200">
        <f>J24/I24</f>
        <v>16.371919050366827</v>
      </c>
      <c r="I24" s="199">
        <v>12131</v>
      </c>
      <c r="J24" s="199">
        <v>198607.75</v>
      </c>
    </row>
    <row r="25" spans="2:10" s="191" customFormat="1" ht="12">
      <c r="D25" s="256"/>
      <c r="E25" s="196" t="str">
        <f>IF('Índice IFRS 16 | Index IFRS 16'!$K$6="Português",$C$1048523,$B$1048523)</f>
        <v>Woman</v>
      </c>
      <c r="F25" s="200" t="s">
        <v>377</v>
      </c>
      <c r="G25" s="200" t="s">
        <v>377</v>
      </c>
      <c r="H25" s="200">
        <f>J25/I25</f>
        <v>13.570908616683266</v>
      </c>
      <c r="I25" s="199">
        <v>7029</v>
      </c>
      <c r="J25" s="199">
        <v>95389.916666666672</v>
      </c>
    </row>
    <row r="26" spans="2:10" s="191" customFormat="1" ht="4.5" customHeight="1">
      <c r="D26" s="197"/>
      <c r="E26" s="196"/>
      <c r="F26" s="200"/>
      <c r="G26" s="200"/>
      <c r="H26" s="200"/>
      <c r="I26" s="199"/>
      <c r="J26" s="199"/>
    </row>
    <row r="27" spans="2:10" s="191" customFormat="1" ht="12">
      <c r="B27" s="191" t="s">
        <v>363</v>
      </c>
      <c r="C27" s="191" t="s">
        <v>363</v>
      </c>
      <c r="D27" s="256" t="str">
        <f>IF('Índice IFRS 16 | Index IFRS 16'!$K$6="Português",$C27,$B27)</f>
        <v>Total</v>
      </c>
      <c r="E27" s="196" t="str">
        <f>IF('Índice IFRS 16 | Index IFRS 16'!$K$6="Português",$C$1048522,$B$1048522)</f>
        <v xml:space="preserve">Man </v>
      </c>
      <c r="F27" s="200">
        <v>65.760000000000005</v>
      </c>
      <c r="G27" s="200">
        <v>68.91</v>
      </c>
      <c r="H27" s="200">
        <f>J27/I27</f>
        <v>62.288466510462953</v>
      </c>
      <c r="I27" s="199">
        <v>12377</v>
      </c>
      <c r="J27" s="199">
        <v>770944.35</v>
      </c>
    </row>
    <row r="28" spans="2:10" s="191" customFormat="1" ht="12">
      <c r="D28" s="256"/>
      <c r="E28" s="196" t="str">
        <f>IF('Índice IFRS 16 | Index IFRS 16'!$K$6="Português",$C$1048523,$B$1048523)</f>
        <v>Woman</v>
      </c>
      <c r="F28" s="200" t="s">
        <v>377</v>
      </c>
      <c r="G28" s="200">
        <v>54.58</v>
      </c>
      <c r="H28" s="200">
        <f>J28/I28</f>
        <v>45.025578279266568</v>
      </c>
      <c r="I28" s="199">
        <v>7090</v>
      </c>
      <c r="J28" s="199">
        <v>319231.34999999998</v>
      </c>
    </row>
    <row r="29" spans="2:10">
      <c r="E29" s="178"/>
      <c r="F29" s="178"/>
      <c r="G29" s="178"/>
      <c r="H29" s="178"/>
      <c r="I29" s="178"/>
      <c r="J29" s="178"/>
    </row>
    <row r="30" spans="2:10" hidden="1">
      <c r="E30" s="178"/>
      <c r="F30" s="178"/>
      <c r="G30" s="178"/>
      <c r="H30" s="178"/>
      <c r="I30" s="178"/>
      <c r="J30" s="178"/>
    </row>
    <row r="31" spans="2:10" s="190" customFormat="1" ht="13.5" thickBot="1">
      <c r="B31" s="190" t="s">
        <v>488</v>
      </c>
      <c r="C31" s="190" t="s">
        <v>489</v>
      </c>
      <c r="D31" s="103" t="str">
        <f>IF('Índice IFRS 16 | Index IFRS 16'!$K$6="Português",$C31,$B31)</f>
        <v>Occupational Health And Safety</v>
      </c>
      <c r="E31" s="118">
        <f>IF('Índice IFRS 16 | Index IFRS 16'!$K$6="Português",$C1048509,$B1048509)</f>
        <v>2020</v>
      </c>
      <c r="F31" s="118">
        <f>IF('Índice IFRS 16 | Index IFRS 16'!$K$6="Português",$C1048510,$B1048510)</f>
        <v>2021</v>
      </c>
    </row>
    <row r="32" spans="2:10" s="191" customFormat="1" ht="12">
      <c r="B32" s="191" t="s">
        <v>387</v>
      </c>
      <c r="C32" s="191" t="s">
        <v>388</v>
      </c>
      <c r="D32" s="179" t="str">
        <f>IF('Índice IFRS 16 | Index IFRS 16'!$K$6="Português",$C32,$B32)</f>
        <v>Number of deaths from work-related accidents</v>
      </c>
      <c r="E32" s="201">
        <v>0</v>
      </c>
      <c r="F32" s="201">
        <v>0</v>
      </c>
    </row>
    <row r="33" spans="2:10" s="191" customFormat="1" ht="12">
      <c r="B33" s="191" t="s">
        <v>389</v>
      </c>
      <c r="C33" s="191" t="s">
        <v>390</v>
      </c>
      <c r="D33" s="180" t="str">
        <f>IF('Índice IFRS 16 | Index IFRS 16'!$K$6="Português",$C33,$B33)</f>
        <v>Rate of deaths from work-related accidents</v>
      </c>
      <c r="E33" s="201">
        <v>0</v>
      </c>
      <c r="F33" s="201">
        <v>0</v>
      </c>
    </row>
    <row r="34" spans="2:10" s="191" customFormat="1" ht="17.25" customHeight="1">
      <c r="B34" s="191" t="s">
        <v>391</v>
      </c>
      <c r="C34" s="191" t="s">
        <v>392</v>
      </c>
      <c r="D34" s="180" t="str">
        <f>IF('Índice IFRS 16 | Index IFRS 16'!$K$6="Português",$C34,$B34)</f>
        <v>Number of work-related accidents of high consequence (excluding deaths)</v>
      </c>
      <c r="E34" s="201">
        <v>7</v>
      </c>
      <c r="F34" s="201">
        <v>25</v>
      </c>
      <c r="I34" s="194"/>
      <c r="J34" s="194"/>
    </row>
    <row r="35" spans="2:10" s="191" customFormat="1" ht="18.75" customHeight="1">
      <c r="B35" s="191" t="s">
        <v>393</v>
      </c>
      <c r="C35" s="191" t="s">
        <v>394</v>
      </c>
      <c r="D35" s="180" t="str">
        <f>IF('Índice IFRS 16 | Index IFRS 16'!$K$6="Português",$C35,$B35)</f>
        <v>Rate of work-related accidents of high consequence (excluding deaths)</v>
      </c>
      <c r="E35" s="201" t="s">
        <v>395</v>
      </c>
      <c r="F35" s="201" t="s">
        <v>396</v>
      </c>
      <c r="I35" s="194"/>
      <c r="J35" s="194"/>
    </row>
    <row r="36" spans="2:10" s="191" customFormat="1" ht="12">
      <c r="B36" s="191" t="s">
        <v>397</v>
      </c>
      <c r="C36" s="191" t="s">
        <v>398</v>
      </c>
      <c r="D36" s="180" t="str">
        <f>IF('Índice IFRS 16 | Index IFRS 16'!$K$6="Português",$C36,$B36)</f>
        <v>Number of work-related accidents</v>
      </c>
      <c r="E36" s="201">
        <v>40</v>
      </c>
      <c r="F36" s="201">
        <v>125</v>
      </c>
      <c r="I36" s="194"/>
      <c r="J36" s="194"/>
    </row>
    <row r="37" spans="2:10" s="191" customFormat="1" ht="12">
      <c r="B37" s="191" t="s">
        <v>399</v>
      </c>
      <c r="C37" s="191" t="s">
        <v>400</v>
      </c>
      <c r="D37" s="180" t="str">
        <f>IF('Índice IFRS 16 | Index IFRS 16'!$K$6="Português",$C37,$B37)</f>
        <v>Work-related accident rate (frequency rate) - LTIFR</v>
      </c>
      <c r="E37" s="201" t="s">
        <v>401</v>
      </c>
      <c r="F37" s="201" t="s">
        <v>402</v>
      </c>
      <c r="I37" s="194"/>
      <c r="J37" s="194"/>
    </row>
    <row r="38" spans="2:10" s="191" customFormat="1" ht="15" customHeight="1">
      <c r="B38" s="191" t="s">
        <v>403</v>
      </c>
      <c r="C38" s="191" t="s">
        <v>404</v>
      </c>
      <c r="D38" s="180" t="str">
        <f>IF('Índice IFRS 16 | Index IFRS 16'!$K$6="Português",$C38,$B38)</f>
        <v>Number of hours worked*</v>
      </c>
      <c r="E38" s="202" t="s">
        <v>405</v>
      </c>
      <c r="F38" s="203" t="s">
        <v>406</v>
      </c>
      <c r="I38" s="194"/>
      <c r="J38" s="194"/>
    </row>
    <row r="39" spans="2:10">
      <c r="J39" s="181"/>
    </row>
    <row r="40" spans="2:10" s="190" customFormat="1" ht="48" customHeight="1" thickBot="1">
      <c r="B40" s="190" t="s">
        <v>490</v>
      </c>
      <c r="C40" s="190" t="s">
        <v>491</v>
      </c>
      <c r="D40" s="189" t="str">
        <f>IF('Índice IFRS 16 | Index IFRS 16'!$K$6="Português",$C40,$B40)</f>
        <v>Gender Diversity</v>
      </c>
      <c r="E40" s="118" t="str">
        <f>IF('Índice IFRS 16 | Index IFRS 16'!$K$6="Português",$C1048507,$B1048507)</f>
        <v>Gender</v>
      </c>
      <c r="F40" s="185" t="str">
        <f>IF('Índice IFRS 16 | Index IFRS 16'!$K$6="Português",$C1048513,$B1048513)</f>
        <v>Percentage of Employees by Gender</v>
      </c>
      <c r="G40" s="186" t="str">
        <f>IF('Índice IFRS 16 | Index IFRS 16'!$K$6="Português",$C1048514,$B1048514)</f>
        <v>Percentage Age Group (-30 years)</v>
      </c>
      <c r="H40" s="185" t="str">
        <f>IF('Índice IFRS 16 | Index IFRS 16'!$K$6="Português",$C1048515,$B1048515)</f>
        <v>Participation Age Group (30 to 50 years)</v>
      </c>
      <c r="I40" s="185" t="str">
        <f>IF('Índice IFRS 16 | Index IFRS 16'!$K$6="Português",$C1048516,$B1048516)</f>
        <v>Participation Age Group (+ 50 years)</v>
      </c>
    </row>
    <row r="41" spans="2:10" s="191" customFormat="1" ht="12.75" thickTop="1">
      <c r="B41" s="191" t="s">
        <v>411</v>
      </c>
      <c r="C41" s="191" t="s">
        <v>412</v>
      </c>
      <c r="D41" s="257" t="str">
        <f>IF('Índice IFRS 16 | Index IFRS 16'!$K$6="Português",$C41,$B41)</f>
        <v>Director</v>
      </c>
      <c r="E41" s="216" t="str">
        <f>IF('Índice IFRS 16 | Index IFRS 16'!$K$6="Português",$C$1048522,$B$1048522)</f>
        <v xml:space="preserve">Man </v>
      </c>
      <c r="F41" s="217">
        <v>0.76</v>
      </c>
      <c r="G41" s="259">
        <v>0</v>
      </c>
      <c r="H41" s="259">
        <v>0.67</v>
      </c>
      <c r="I41" s="259">
        <v>0.33</v>
      </c>
    </row>
    <row r="42" spans="2:10" s="191" customFormat="1" ht="12">
      <c r="D42" s="258"/>
      <c r="E42" s="214" t="str">
        <f>IF('Índice IFRS 16 | Index IFRS 16'!$K$6="Português",$C$1048523,$B$1048523)</f>
        <v>Woman</v>
      </c>
      <c r="F42" s="215">
        <v>0.24</v>
      </c>
      <c r="G42" s="260"/>
      <c r="H42" s="260"/>
      <c r="I42" s="260"/>
    </row>
    <row r="43" spans="2:10" s="191" customFormat="1" ht="4.5" customHeight="1" thickBot="1">
      <c r="E43" s="208"/>
      <c r="F43" s="204"/>
      <c r="G43" s="205"/>
      <c r="H43" s="205"/>
      <c r="I43" s="205"/>
    </row>
    <row r="44" spans="2:10" s="191" customFormat="1" ht="12.75" thickTop="1">
      <c r="B44" s="191" t="s">
        <v>413</v>
      </c>
      <c r="C44" s="191" t="s">
        <v>414</v>
      </c>
      <c r="D44" s="262" t="str">
        <f>IF('Índice IFRS 16 | Index IFRS 16'!$K$6="Português",$C44,$B44)</f>
        <v>General Manager / Sr</v>
      </c>
      <c r="E44" s="216" t="str">
        <f>IF('Índice IFRS 16 | Index IFRS 16'!$K$6="Português",$C$1048522,$B$1048522)</f>
        <v xml:space="preserve">Man </v>
      </c>
      <c r="F44" s="217">
        <v>0.73</v>
      </c>
      <c r="G44" s="259">
        <v>0</v>
      </c>
      <c r="H44" s="263">
        <v>0.73</v>
      </c>
      <c r="I44" s="263">
        <v>0.27</v>
      </c>
    </row>
    <row r="45" spans="2:10" s="191" customFormat="1" ht="12">
      <c r="D45" s="258"/>
      <c r="E45" s="214" t="str">
        <f>IF('Índice IFRS 16 | Index IFRS 16'!$K$6="Português",$C$1048523,$B$1048523)</f>
        <v>Woman</v>
      </c>
      <c r="F45" s="215">
        <v>0.27</v>
      </c>
      <c r="G45" s="260"/>
      <c r="H45" s="260"/>
      <c r="I45" s="260"/>
    </row>
    <row r="46" spans="2:10" s="191" customFormat="1" ht="4.5" customHeight="1" thickBot="1">
      <c r="E46" s="208"/>
      <c r="F46" s="204"/>
      <c r="G46" s="205"/>
      <c r="H46" s="205"/>
      <c r="I46" s="205"/>
    </row>
    <row r="47" spans="2:10" s="191" customFormat="1" ht="12.75" thickTop="1">
      <c r="B47" s="191" t="s">
        <v>415</v>
      </c>
      <c r="C47" s="191" t="s">
        <v>416</v>
      </c>
      <c r="D47" s="262" t="str">
        <f>IF('Índice IFRS 16 | Index IFRS 16'!$K$6="Português",$C47,$B47)</f>
        <v>Manager</v>
      </c>
      <c r="E47" s="216" t="str">
        <f>IF('Índice IFRS 16 | Index IFRS 16'!$K$6="Português",$C$1048522,$B$1048522)</f>
        <v xml:space="preserve">Man </v>
      </c>
      <c r="F47" s="217">
        <v>0.7</v>
      </c>
      <c r="G47" s="259">
        <v>0.01</v>
      </c>
      <c r="H47" s="263">
        <v>0.77</v>
      </c>
      <c r="I47" s="263">
        <v>0.22</v>
      </c>
    </row>
    <row r="48" spans="2:10" s="191" customFormat="1" ht="12">
      <c r="D48" s="258"/>
      <c r="E48" s="214" t="str">
        <f>IF('Índice IFRS 16 | Index IFRS 16'!$K$6="Português",$C$1048523,$B$1048523)</f>
        <v>Woman</v>
      </c>
      <c r="F48" s="215">
        <v>0.3</v>
      </c>
      <c r="G48" s="260"/>
      <c r="H48" s="260"/>
      <c r="I48" s="260"/>
    </row>
    <row r="49" spans="2:9" s="191" customFormat="1" ht="4.5" customHeight="1" thickBot="1">
      <c r="E49" s="208"/>
      <c r="F49" s="204"/>
      <c r="G49" s="205"/>
      <c r="H49" s="205"/>
      <c r="I49" s="205"/>
    </row>
    <row r="50" spans="2:9" s="191" customFormat="1" ht="12.75" thickTop="1">
      <c r="B50" s="191" t="s">
        <v>417</v>
      </c>
      <c r="C50" s="191" t="s">
        <v>418</v>
      </c>
      <c r="D50" s="262" t="str">
        <f>IF('Índice IFRS 16 | Index IFRS 16'!$K$6="Português",$C50,$B50)</f>
        <v>Airport Manager</v>
      </c>
      <c r="E50" s="216" t="str">
        <f>IF('Índice IFRS 16 | Index IFRS 16'!$K$6="Português",$C$1048522,$B$1048522)</f>
        <v xml:space="preserve">Man </v>
      </c>
      <c r="F50" s="217">
        <v>0.69</v>
      </c>
      <c r="G50" s="259">
        <v>0</v>
      </c>
      <c r="H50" s="263">
        <v>0.89</v>
      </c>
      <c r="I50" s="263">
        <v>0.11</v>
      </c>
    </row>
    <row r="51" spans="2:9" s="191" customFormat="1" ht="12">
      <c r="D51" s="258"/>
      <c r="E51" s="214" t="str">
        <f>IF('Índice IFRS 16 | Index IFRS 16'!$K$6="Português",$C$1048523,$B$1048523)</f>
        <v>Woman</v>
      </c>
      <c r="F51" s="215">
        <v>0.31</v>
      </c>
      <c r="G51" s="260"/>
      <c r="H51" s="260"/>
      <c r="I51" s="260"/>
    </row>
    <row r="52" spans="2:9" s="191" customFormat="1" ht="4.5" customHeight="1" thickBot="1">
      <c r="E52" s="208"/>
      <c r="F52" s="204"/>
      <c r="G52" s="205"/>
      <c r="H52" s="205"/>
      <c r="I52" s="205"/>
    </row>
    <row r="53" spans="2:9" s="191" customFormat="1" ht="12.75" thickTop="1">
      <c r="B53" s="191" t="s">
        <v>419</v>
      </c>
      <c r="C53" s="191" t="s">
        <v>420</v>
      </c>
      <c r="D53" s="262" t="str">
        <f>IF('Índice IFRS 16 | Index IFRS 16'!$K$6="Português",$C53,$B53)</f>
        <v>Specialist / Supervisor / Coordinator</v>
      </c>
      <c r="E53" s="216" t="str">
        <f>IF('Índice IFRS 16 | Index IFRS 16'!$K$6="Português",$C$1048522,$B$1048522)</f>
        <v xml:space="preserve">Man </v>
      </c>
      <c r="F53" s="217">
        <v>0.68</v>
      </c>
      <c r="G53" s="259">
        <v>7.0000000000000007E-2</v>
      </c>
      <c r="H53" s="263">
        <v>0.75</v>
      </c>
      <c r="I53" s="263">
        <v>0.19</v>
      </c>
    </row>
    <row r="54" spans="2:9" s="191" customFormat="1" ht="12">
      <c r="D54" s="258"/>
      <c r="E54" s="214" t="str">
        <f>IF('Índice IFRS 16 | Index IFRS 16'!$K$6="Português",$C$1048523,$B$1048523)</f>
        <v>Woman</v>
      </c>
      <c r="F54" s="215">
        <v>0.32</v>
      </c>
      <c r="G54" s="260"/>
      <c r="H54" s="260"/>
      <c r="I54" s="260"/>
    </row>
    <row r="55" spans="2:9" s="191" customFormat="1" ht="4.5" customHeight="1" thickBot="1">
      <c r="E55" s="208"/>
      <c r="F55" s="204"/>
      <c r="G55" s="205"/>
      <c r="H55" s="205"/>
      <c r="I55" s="205"/>
    </row>
    <row r="56" spans="2:9" s="191" customFormat="1" ht="12.75" thickTop="1">
      <c r="B56" s="191" t="s">
        <v>421</v>
      </c>
      <c r="C56" s="191" t="s">
        <v>422</v>
      </c>
      <c r="D56" s="262" t="str">
        <f>IF('Índice IFRS 16 | Index IFRS 16'!$K$6="Português",$C56,$B56)</f>
        <v>Senior Analyst</v>
      </c>
      <c r="E56" s="216" t="str">
        <f>IF('Índice IFRS 16 | Index IFRS 16'!$K$6="Português",$C$1048522,$B$1048522)</f>
        <v xml:space="preserve">Man </v>
      </c>
      <c r="F56" s="217">
        <v>0.55000000000000004</v>
      </c>
      <c r="G56" s="259">
        <v>0.16</v>
      </c>
      <c r="H56" s="263">
        <v>0.77</v>
      </c>
      <c r="I56" s="263">
        <v>7.0000000000000007E-2</v>
      </c>
    </row>
    <row r="57" spans="2:9" s="191" customFormat="1" ht="12">
      <c r="D57" s="258"/>
      <c r="E57" s="214" t="str">
        <f>IF('Índice IFRS 16 | Index IFRS 16'!$K$6="Português",$C$1048523,$B$1048523)</f>
        <v>Woman</v>
      </c>
      <c r="F57" s="215">
        <v>0.45</v>
      </c>
      <c r="G57" s="260"/>
      <c r="H57" s="260"/>
      <c r="I57" s="260"/>
    </row>
    <row r="58" spans="2:9" s="191" customFormat="1" ht="4.5" customHeight="1" thickBot="1">
      <c r="E58" s="208"/>
      <c r="F58" s="204"/>
      <c r="G58" s="205"/>
      <c r="H58" s="205"/>
      <c r="I58" s="205"/>
    </row>
    <row r="59" spans="2:9" s="191" customFormat="1" ht="12.75" thickTop="1">
      <c r="B59" s="191" t="s">
        <v>423</v>
      </c>
      <c r="C59" s="191" t="s">
        <v>424</v>
      </c>
      <c r="D59" s="262" t="str">
        <f>IF('Índice IFRS 16 | Index IFRS 16'!$K$6="Português",$C59,$B59)</f>
        <v>Full Analyst</v>
      </c>
      <c r="E59" s="216" t="str">
        <f>IF('Índice IFRS 16 | Index IFRS 16'!$K$6="Português",$C$1048522,$B$1048522)</f>
        <v xml:space="preserve">Man </v>
      </c>
      <c r="F59" s="217">
        <v>0.55000000000000004</v>
      </c>
      <c r="G59" s="259">
        <v>0.27</v>
      </c>
      <c r="H59" s="263">
        <v>0.69</v>
      </c>
      <c r="I59" s="263">
        <v>0.04</v>
      </c>
    </row>
    <row r="60" spans="2:9" s="191" customFormat="1" ht="12">
      <c r="D60" s="258"/>
      <c r="E60" s="214" t="str">
        <f>IF('Índice IFRS 16 | Index IFRS 16'!$K$6="Português",$C$1048523,$B$1048523)</f>
        <v>Woman</v>
      </c>
      <c r="F60" s="215">
        <v>0.45</v>
      </c>
      <c r="G60" s="260"/>
      <c r="H60" s="260"/>
      <c r="I60" s="260"/>
    </row>
    <row r="61" spans="2:9" s="191" customFormat="1" ht="4.5" customHeight="1" thickBot="1">
      <c r="E61" s="208"/>
      <c r="F61" s="204"/>
      <c r="G61" s="205"/>
      <c r="H61" s="205"/>
      <c r="I61" s="205"/>
    </row>
    <row r="62" spans="2:9" s="191" customFormat="1" ht="12.75" thickTop="1">
      <c r="B62" s="191" t="s">
        <v>425</v>
      </c>
      <c r="C62" s="191" t="s">
        <v>426</v>
      </c>
      <c r="D62" s="262" t="str">
        <f>IF('Índice IFRS 16 | Index IFRS 16'!$K$6="Português",$C62,$B62)</f>
        <v>Analyst Jr</v>
      </c>
      <c r="E62" s="216" t="str">
        <f>IF('Índice IFRS 16 | Index IFRS 16'!$K$6="Português",$C$1048522,$B$1048522)</f>
        <v xml:space="preserve">Man </v>
      </c>
      <c r="F62" s="217">
        <v>0.53</v>
      </c>
      <c r="G62" s="259">
        <v>0.49</v>
      </c>
      <c r="H62" s="263">
        <v>0.49</v>
      </c>
      <c r="I62" s="263">
        <v>0.02</v>
      </c>
    </row>
    <row r="63" spans="2:9" s="191" customFormat="1" ht="12">
      <c r="D63" s="258"/>
      <c r="E63" s="214" t="str">
        <f>IF('Índice IFRS 16 | Index IFRS 16'!$K$6="Português",$C$1048523,$B$1048523)</f>
        <v>Woman</v>
      </c>
      <c r="F63" s="215">
        <v>0.47</v>
      </c>
      <c r="G63" s="260"/>
      <c r="H63" s="260"/>
      <c r="I63" s="260"/>
    </row>
    <row r="64" spans="2:9" s="191" customFormat="1" ht="4.5" customHeight="1" thickBot="1">
      <c r="E64" s="208"/>
      <c r="F64" s="204"/>
      <c r="G64" s="205"/>
      <c r="H64" s="205"/>
      <c r="I64" s="205"/>
    </row>
    <row r="65" spans="2:9" s="191" customFormat="1" ht="12.75" thickTop="1">
      <c r="B65" s="191" t="s">
        <v>427</v>
      </c>
      <c r="C65" s="191" t="s">
        <v>428</v>
      </c>
      <c r="D65" s="262" t="str">
        <f>IF('Índice IFRS 16 | Index IFRS 16'!$K$6="Português",$C65,$B65)</f>
        <v>Auxiliary/Assistant</v>
      </c>
      <c r="E65" s="216" t="str">
        <f>IF('Índice IFRS 16 | Index IFRS 16'!$K$6="Português",$C$1048522,$B$1048522)</f>
        <v xml:space="preserve">Man </v>
      </c>
      <c r="F65" s="217">
        <v>0.65</v>
      </c>
      <c r="G65" s="259">
        <v>0.49</v>
      </c>
      <c r="H65" s="263">
        <v>0.49</v>
      </c>
      <c r="I65" s="263">
        <v>0.02</v>
      </c>
    </row>
    <row r="66" spans="2:9" s="191" customFormat="1" ht="12">
      <c r="D66" s="258"/>
      <c r="E66" s="214" t="str">
        <f>IF('Índice IFRS 16 | Index IFRS 16'!$K$6="Português",$C$1048523,$B$1048523)</f>
        <v>Woman</v>
      </c>
      <c r="F66" s="215">
        <v>0.35</v>
      </c>
      <c r="G66" s="260"/>
      <c r="H66" s="260"/>
      <c r="I66" s="260"/>
    </row>
    <row r="67" spans="2:9" s="191" customFormat="1" ht="4.5" customHeight="1" thickBot="1">
      <c r="E67" s="208"/>
      <c r="F67" s="204"/>
      <c r="G67" s="205"/>
      <c r="H67" s="205"/>
      <c r="I67" s="205"/>
    </row>
    <row r="68" spans="2:9" s="191" customFormat="1" ht="12.75" thickTop="1">
      <c r="B68" s="191" t="s">
        <v>429</v>
      </c>
      <c r="C68" s="191" t="s">
        <v>430</v>
      </c>
      <c r="D68" s="262" t="str">
        <f>IF('Índice IFRS 16 | Index IFRS 16'!$K$6="Português",$C68,$B68)</f>
        <v>Operational</v>
      </c>
      <c r="E68" s="216" t="str">
        <f>IF('Índice IFRS 16 | Index IFRS 16'!$K$6="Português",$C$1048522,$B$1048522)</f>
        <v xml:space="preserve">Man </v>
      </c>
      <c r="F68" s="217">
        <v>0.9</v>
      </c>
      <c r="G68" s="259">
        <v>0.21</v>
      </c>
      <c r="H68" s="263">
        <v>0.69</v>
      </c>
      <c r="I68" s="263">
        <v>0.09</v>
      </c>
    </row>
    <row r="69" spans="2:9" s="191" customFormat="1" ht="12">
      <c r="D69" s="258"/>
      <c r="E69" s="214" t="str">
        <f>IF('Índice IFRS 16 | Index IFRS 16'!$K$6="Português",$C$1048523,$B$1048523)</f>
        <v>Woman</v>
      </c>
      <c r="F69" s="215">
        <v>0.1</v>
      </c>
      <c r="G69" s="260"/>
      <c r="H69" s="260"/>
      <c r="I69" s="260"/>
    </row>
    <row r="70" spans="2:9" s="191" customFormat="1" ht="4.5" customHeight="1" thickBot="1">
      <c r="E70" s="208"/>
      <c r="F70" s="204"/>
      <c r="G70" s="205"/>
      <c r="H70" s="205"/>
      <c r="I70" s="205"/>
    </row>
    <row r="71" spans="2:9" s="191" customFormat="1" ht="12.75" thickTop="1">
      <c r="B71" s="191" t="s">
        <v>378</v>
      </c>
      <c r="C71" s="191" t="s">
        <v>378</v>
      </c>
      <c r="D71" s="262" t="str">
        <f>IF('Índice IFRS 16 | Index IFRS 16'!$K$6="Português",$C71,$B71)</f>
        <v>Call Center</v>
      </c>
      <c r="E71" s="216" t="str">
        <f>IF('Índice IFRS 16 | Index IFRS 16'!$K$6="Português",$C$1048522,$B$1048522)</f>
        <v xml:space="preserve">Man </v>
      </c>
      <c r="F71" s="217">
        <v>0.4</v>
      </c>
      <c r="G71" s="259">
        <v>0.41</v>
      </c>
      <c r="H71" s="263">
        <v>0.55000000000000004</v>
      </c>
      <c r="I71" s="263">
        <v>0.04</v>
      </c>
    </row>
    <row r="72" spans="2:9" s="191" customFormat="1" ht="12">
      <c r="D72" s="258"/>
      <c r="E72" s="214" t="str">
        <f>IF('Índice IFRS 16 | Index IFRS 16'!$K$6="Português",$C$1048523,$B$1048523)</f>
        <v>Woman</v>
      </c>
      <c r="F72" s="215">
        <v>0.6</v>
      </c>
      <c r="G72" s="260"/>
      <c r="H72" s="260"/>
      <c r="I72" s="260"/>
    </row>
    <row r="73" spans="2:9" s="191" customFormat="1" ht="4.5" customHeight="1" thickBot="1">
      <c r="E73" s="208"/>
      <c r="F73" s="204"/>
      <c r="G73" s="205"/>
      <c r="H73" s="205"/>
      <c r="I73" s="205"/>
    </row>
    <row r="74" spans="2:9" s="191" customFormat="1" ht="12.75" thickTop="1">
      <c r="B74" s="191" t="s">
        <v>431</v>
      </c>
      <c r="C74" s="191" t="s">
        <v>431</v>
      </c>
      <c r="D74" s="262" t="str">
        <f>IF('Índice IFRS 16 | Index IFRS 16'!$K$6="Português",$C74,$B74)</f>
        <v>Cargas</v>
      </c>
      <c r="E74" s="216" t="str">
        <f>IF('Índice IFRS 16 | Index IFRS 16'!$K$6="Português",$C$1048522,$B$1048522)</f>
        <v xml:space="preserve">Man </v>
      </c>
      <c r="F74" s="217">
        <v>0.74</v>
      </c>
      <c r="G74" s="259">
        <v>0.38</v>
      </c>
      <c r="H74" s="263">
        <v>0.6</v>
      </c>
      <c r="I74" s="263">
        <v>0.03</v>
      </c>
    </row>
    <row r="75" spans="2:9" s="191" customFormat="1" ht="12">
      <c r="D75" s="258"/>
      <c r="E75" s="214" t="str">
        <f>IF('Índice IFRS 16 | Index IFRS 16'!$K$6="Português",$C$1048523,$B$1048523)</f>
        <v>Woman</v>
      </c>
      <c r="F75" s="215">
        <v>0.26</v>
      </c>
      <c r="G75" s="260"/>
      <c r="H75" s="260"/>
      <c r="I75" s="260"/>
    </row>
    <row r="76" spans="2:9" s="191" customFormat="1" ht="4.5" customHeight="1" thickBot="1">
      <c r="E76" s="208"/>
      <c r="F76" s="204"/>
      <c r="G76" s="205"/>
      <c r="H76" s="205"/>
      <c r="I76" s="205"/>
    </row>
    <row r="77" spans="2:9" s="191" customFormat="1" ht="12.75" thickTop="1">
      <c r="B77" s="191" t="s">
        <v>432</v>
      </c>
      <c r="C77" s="191" t="s">
        <v>433</v>
      </c>
      <c r="D77" s="262" t="str">
        <f>IF('Índice IFRS 16 | Index IFRS 16'!$K$6="Português",$C77,$B77)</f>
        <v>Airport</v>
      </c>
      <c r="E77" s="216" t="str">
        <f>IF('Índice IFRS 16 | Index IFRS 16'!$K$6="Português",$C$1048522,$B$1048522)</f>
        <v xml:space="preserve">Man </v>
      </c>
      <c r="F77" s="217">
        <v>0.49</v>
      </c>
      <c r="G77" s="259">
        <v>0.37</v>
      </c>
      <c r="H77" s="263">
        <v>0.59</v>
      </c>
      <c r="I77" s="263">
        <v>0.04</v>
      </c>
    </row>
    <row r="78" spans="2:9" s="191" customFormat="1" ht="12">
      <c r="D78" s="258"/>
      <c r="E78" s="214" t="str">
        <f>IF('Índice IFRS 16 | Index IFRS 16'!$K$6="Português",$C$1048523,$B$1048523)</f>
        <v>Woman</v>
      </c>
      <c r="F78" s="215">
        <v>0.51</v>
      </c>
      <c r="G78" s="260"/>
      <c r="H78" s="260"/>
      <c r="I78" s="260"/>
    </row>
    <row r="79" spans="2:9" s="191" customFormat="1" ht="4.5" customHeight="1" thickBot="1">
      <c r="E79" s="208"/>
      <c r="F79" s="204"/>
      <c r="G79" s="205"/>
      <c r="H79" s="205"/>
      <c r="I79" s="205"/>
    </row>
    <row r="80" spans="2:9" s="191" customFormat="1" ht="12.75" thickTop="1">
      <c r="B80" s="191" t="s">
        <v>381</v>
      </c>
      <c r="C80" s="191" t="s">
        <v>382</v>
      </c>
      <c r="D80" s="262" t="str">
        <f>IF('Índice IFRS 16 | Index IFRS 16'!$K$6="Português",$C80,$B80)</f>
        <v>Maintenance</v>
      </c>
      <c r="E80" s="216" t="str">
        <f>IF('Índice IFRS 16 | Index IFRS 16'!$K$6="Português",$C$1048522,$B$1048522)</f>
        <v xml:space="preserve">Man </v>
      </c>
      <c r="F80" s="217">
        <v>0.96</v>
      </c>
      <c r="G80" s="259">
        <v>0.1</v>
      </c>
      <c r="H80" s="263">
        <v>0.76</v>
      </c>
      <c r="I80" s="263">
        <v>0.13</v>
      </c>
    </row>
    <row r="81" spans="2:9" s="191" customFormat="1" ht="12">
      <c r="D81" s="258"/>
      <c r="E81" s="214" t="str">
        <f>IF('Índice IFRS 16 | Index IFRS 16'!$K$6="Português",$C$1048523,$B$1048523)</f>
        <v>Woman</v>
      </c>
      <c r="F81" s="215">
        <v>0.04</v>
      </c>
      <c r="G81" s="260"/>
      <c r="H81" s="260"/>
      <c r="I81" s="260"/>
    </row>
    <row r="82" spans="2:9" s="191" customFormat="1" ht="4.5" customHeight="1" thickBot="1">
      <c r="E82" s="208"/>
      <c r="F82" s="204"/>
      <c r="G82" s="205"/>
      <c r="H82" s="205"/>
      <c r="I82" s="205"/>
    </row>
    <row r="83" spans="2:9" s="191" customFormat="1" ht="12.75" thickTop="1">
      <c r="B83" s="191" t="s">
        <v>434</v>
      </c>
      <c r="C83" s="191" t="s">
        <v>380</v>
      </c>
      <c r="D83" s="262" t="str">
        <f>IF('Índice IFRS 16 | Index IFRS 16'!$K$6="Português",$C83,$B83)</f>
        <v>Flight Attendants</v>
      </c>
      <c r="E83" s="216" t="str">
        <f>IF('Índice IFRS 16 | Index IFRS 16'!$K$6="Português",$C$1048522,$B$1048522)</f>
        <v xml:space="preserve">Man </v>
      </c>
      <c r="F83" s="217">
        <v>0.22</v>
      </c>
      <c r="G83" s="259">
        <v>0.26</v>
      </c>
      <c r="H83" s="263">
        <v>0.73</v>
      </c>
      <c r="I83" s="263">
        <v>0.01</v>
      </c>
    </row>
    <row r="84" spans="2:9" s="191" customFormat="1" ht="12">
      <c r="D84" s="258"/>
      <c r="E84" s="214" t="str">
        <f>IF('Índice IFRS 16 | Index IFRS 16'!$K$6="Português",$C$1048523,$B$1048523)</f>
        <v>Woman</v>
      </c>
      <c r="F84" s="215">
        <v>0.78</v>
      </c>
      <c r="G84" s="260"/>
      <c r="H84" s="260"/>
      <c r="I84" s="260"/>
    </row>
    <row r="85" spans="2:9" s="191" customFormat="1" ht="4.5" customHeight="1" thickBot="1">
      <c r="E85" s="208"/>
      <c r="F85" s="204"/>
      <c r="G85" s="205"/>
      <c r="H85" s="205"/>
      <c r="I85" s="205"/>
    </row>
    <row r="86" spans="2:9" s="191" customFormat="1" ht="12.75" thickTop="1">
      <c r="B86" s="191" t="s">
        <v>383</v>
      </c>
      <c r="C86" s="191" t="s">
        <v>384</v>
      </c>
      <c r="D86" s="262" t="str">
        <f>IF('Índice IFRS 16 | Index IFRS 16'!$K$6="Português",$C86,$B86)</f>
        <v>Pilots</v>
      </c>
      <c r="E86" s="216" t="str">
        <f>IF('Índice IFRS 16 | Index IFRS 16'!$K$6="Português",$C$1048522,$B$1048522)</f>
        <v xml:space="preserve">Man </v>
      </c>
      <c r="F86" s="217">
        <v>0.96</v>
      </c>
      <c r="G86" s="259">
        <v>0.13</v>
      </c>
      <c r="H86" s="263">
        <v>0.67</v>
      </c>
      <c r="I86" s="263">
        <v>0.19</v>
      </c>
    </row>
    <row r="87" spans="2:9" s="191" customFormat="1" ht="12">
      <c r="D87" s="258"/>
      <c r="E87" s="214" t="str">
        <f>IF('Índice IFRS 16 | Index IFRS 16'!$K$6="Português",$C$1048523,$B$1048523)</f>
        <v>Woman</v>
      </c>
      <c r="F87" s="215">
        <v>0.04</v>
      </c>
      <c r="G87" s="260"/>
      <c r="H87" s="260"/>
      <c r="I87" s="260"/>
    </row>
    <row r="88" spans="2:9" s="191" customFormat="1" ht="4.5" customHeight="1" thickBot="1">
      <c r="E88" s="208"/>
      <c r="F88" s="204"/>
      <c r="G88" s="205"/>
      <c r="H88" s="205"/>
      <c r="I88" s="205"/>
    </row>
    <row r="89" spans="2:9" s="191" customFormat="1" ht="12.75" thickTop="1">
      <c r="B89" s="191" t="s">
        <v>363</v>
      </c>
      <c r="C89" s="191" t="s">
        <v>363</v>
      </c>
      <c r="D89" s="262" t="str">
        <f>IF('Índice IFRS 16 | Index IFRS 16'!$K$6="Português",$C89,$B89)</f>
        <v>Total</v>
      </c>
      <c r="E89" s="216" t="str">
        <f>IF('Índice IFRS 16 | Index IFRS 16'!$K$6="Português",$C$1048522,$B$1048522)</f>
        <v xml:space="preserve">Man </v>
      </c>
      <c r="F89" s="217">
        <v>0.59</v>
      </c>
      <c r="G89" s="259">
        <v>0.25</v>
      </c>
      <c r="H89" s="263">
        <v>0.67</v>
      </c>
      <c r="I89" s="263">
        <v>0.08</v>
      </c>
    </row>
    <row r="90" spans="2:9" s="191" customFormat="1" ht="12">
      <c r="D90" s="258"/>
      <c r="E90" s="214" t="str">
        <f>IF('Índice IFRS 16 | Index IFRS 16'!$K$6="Português",$C$1048523,$B$1048523)</f>
        <v>Woman</v>
      </c>
      <c r="F90" s="215">
        <v>0.41</v>
      </c>
      <c r="G90" s="260"/>
      <c r="H90" s="260"/>
      <c r="I90" s="260"/>
    </row>
    <row r="91" spans="2:9">
      <c r="F91" s="206"/>
      <c r="G91" s="206"/>
      <c r="H91" s="206"/>
      <c r="I91" s="206"/>
    </row>
    <row r="92" spans="2:9" ht="15.75" thickBot="1">
      <c r="B92" s="99" t="s">
        <v>528</v>
      </c>
      <c r="C92" s="99" t="s">
        <v>529</v>
      </c>
      <c r="D92" s="103" t="str">
        <f>IF('Índice IFRS 16 | Index IFRS 16'!$K$6="Português",$C92,$B92)</f>
        <v>Difference between men and women employees (%)</v>
      </c>
      <c r="E92" s="118">
        <f>IF('Índice IFRS 16 | Index IFRS 16'!$K$6="Português",$C1048510,$B1048510)</f>
        <v>2021</v>
      </c>
    </row>
    <row r="93" spans="2:9">
      <c r="B93" s="191" t="s">
        <v>530</v>
      </c>
      <c r="C93" s="191" t="s">
        <v>536</v>
      </c>
      <c r="D93" s="191" t="str">
        <f>IF('Índice IFRS 16 | Index IFRS 16'!$K$6="Português",$C93,$B93)</f>
        <v>Mean gender pay gap</v>
      </c>
      <c r="E93" s="206">
        <v>3</v>
      </c>
    </row>
    <row r="94" spans="2:9">
      <c r="B94" s="191" t="s">
        <v>531</v>
      </c>
      <c r="C94" s="191" t="s">
        <v>537</v>
      </c>
      <c r="D94" s="191" t="str">
        <f>IF('Índice IFRS 16 | Index IFRS 16'!$K$6="Português",$C94,$B94)</f>
        <v>Median gender pay gap</v>
      </c>
      <c r="E94" s="206">
        <v>5</v>
      </c>
    </row>
    <row r="95" spans="2:9">
      <c r="B95" s="191" t="s">
        <v>532</v>
      </c>
      <c r="C95" s="191" t="s">
        <v>534</v>
      </c>
      <c r="D95" s="191" t="str">
        <f>IF('Índice IFRS 16 | Index IFRS 16'!$K$6="Português",$C95,$B95)</f>
        <v>Mean bonus gap</v>
      </c>
      <c r="E95" s="206">
        <v>7</v>
      </c>
    </row>
    <row r="96" spans="2:9">
      <c r="B96" s="191" t="s">
        <v>533</v>
      </c>
      <c r="C96" s="191" t="s">
        <v>535</v>
      </c>
      <c r="D96" s="191" t="str">
        <f>IF('Índice IFRS 16 | Index IFRS 16'!$K$6="Português",$C96,$B96)</f>
        <v>Median bonus gap</v>
      </c>
      <c r="E96" s="206">
        <v>8</v>
      </c>
    </row>
    <row r="99" spans="2:6" ht="15.75" thickBot="1">
      <c r="B99" s="190" t="s">
        <v>492</v>
      </c>
      <c r="C99" s="190" t="s">
        <v>493</v>
      </c>
      <c r="D99" s="103" t="str">
        <f>IF('Índice IFRS 16 | Index IFRS 16'!$K$6="Português",$C99,$B99)</f>
        <v>Diversity - Other Minority Groups</v>
      </c>
      <c r="E99" s="182" t="str">
        <f>IF('Índice IFRS 16 | Index IFRS 16'!$K$6="Português",$C1048517,$B1048517)</f>
        <v>Black People</v>
      </c>
      <c r="F99" s="182" t="str">
        <f>IF('Índice IFRS 16 | Index IFRS 16'!$K$6="Português",$C1048518,$B1048518)</f>
        <v>Disabled People</v>
      </c>
    </row>
    <row r="100" spans="2:6" s="191" customFormat="1" ht="12">
      <c r="B100" s="191" t="s">
        <v>411</v>
      </c>
      <c r="C100" s="191" t="s">
        <v>412</v>
      </c>
      <c r="D100" s="193" t="str">
        <f>IF('Índice IFRS 16 | Index IFRS 16'!$K$6="Português",$C100,$B100)</f>
        <v>Director</v>
      </c>
      <c r="E100" s="207">
        <v>0</v>
      </c>
      <c r="F100" s="207">
        <v>0</v>
      </c>
    </row>
    <row r="101" spans="2:6" s="191" customFormat="1" ht="12">
      <c r="B101" s="191" t="s">
        <v>436</v>
      </c>
      <c r="C101" s="191" t="s">
        <v>437</v>
      </c>
      <c r="D101" s="193" t="str">
        <f>IF('Índice IFRS 16 | Index IFRS 16'!$K$6="Português",$C101,$B101)</f>
        <v>General Manager/Sr</v>
      </c>
      <c r="E101" s="207">
        <v>0</v>
      </c>
      <c r="F101" s="207">
        <v>0</v>
      </c>
    </row>
    <row r="102" spans="2:6" s="191" customFormat="1" ht="12">
      <c r="B102" s="191" t="s">
        <v>415</v>
      </c>
      <c r="C102" s="191" t="s">
        <v>416</v>
      </c>
      <c r="D102" s="193" t="str">
        <f>IF('Índice IFRS 16 | Index IFRS 16'!$K$6="Português",$C102,$B102)</f>
        <v>Manager</v>
      </c>
      <c r="E102" s="207">
        <v>0.02</v>
      </c>
      <c r="F102" s="207">
        <v>0</v>
      </c>
    </row>
    <row r="103" spans="2:6" s="191" customFormat="1" ht="12">
      <c r="B103" s="191" t="s">
        <v>417</v>
      </c>
      <c r="C103" s="191" t="s">
        <v>418</v>
      </c>
      <c r="D103" s="193" t="str">
        <f>IF('Índice IFRS 16 | Index IFRS 16'!$K$6="Português",$C103,$B103)</f>
        <v>Airport Manager</v>
      </c>
      <c r="E103" s="207">
        <v>0.02</v>
      </c>
      <c r="F103" s="207">
        <v>0</v>
      </c>
    </row>
    <row r="104" spans="2:6" s="191" customFormat="1" ht="12">
      <c r="B104" s="191" t="s">
        <v>438</v>
      </c>
      <c r="C104" s="191" t="s">
        <v>420</v>
      </c>
      <c r="D104" s="180" t="str">
        <f>IF('Índice IFRS 16 | Index IFRS 16'!$K$6="Português",$C104,$B104)</f>
        <v>Specialist/ Supervisor/ Coordinator</v>
      </c>
      <c r="E104" s="207">
        <v>0.03</v>
      </c>
      <c r="F104" s="207">
        <v>0.01</v>
      </c>
    </row>
    <row r="105" spans="2:6" s="191" customFormat="1" ht="12">
      <c r="B105" s="191" t="s">
        <v>439</v>
      </c>
      <c r="C105" s="191" t="s">
        <v>440</v>
      </c>
      <c r="D105" s="193" t="str">
        <f>IF('Índice IFRS 16 | Index IFRS 16'!$K$6="Português",$C105,$B105)</f>
        <v>Analyst Sr</v>
      </c>
      <c r="E105" s="207">
        <v>0.02</v>
      </c>
      <c r="F105" s="207">
        <v>0.01</v>
      </c>
    </row>
    <row r="106" spans="2:6" s="191" customFormat="1" ht="12">
      <c r="B106" s="191" t="s">
        <v>441</v>
      </c>
      <c r="C106" s="191" t="s">
        <v>442</v>
      </c>
      <c r="D106" s="193" t="str">
        <f>IF('Índice IFRS 16 | Index IFRS 16'!$K$6="Português",$C106,$B106)</f>
        <v>Analyst PI</v>
      </c>
      <c r="E106" s="207">
        <v>0.05</v>
      </c>
      <c r="F106" s="207">
        <v>0.02</v>
      </c>
    </row>
    <row r="107" spans="2:6" s="191" customFormat="1" ht="12">
      <c r="B107" s="191" t="s">
        <v>425</v>
      </c>
      <c r="C107" s="191" t="s">
        <v>426</v>
      </c>
      <c r="D107" s="193" t="str">
        <f>IF('Índice IFRS 16 | Index IFRS 16'!$K$6="Português",$C107,$B107)</f>
        <v>Analyst Jr</v>
      </c>
      <c r="E107" s="207">
        <v>0.08</v>
      </c>
      <c r="F107" s="207">
        <v>0.01</v>
      </c>
    </row>
    <row r="108" spans="2:6" s="191" customFormat="1" ht="12">
      <c r="B108" s="191" t="s">
        <v>443</v>
      </c>
      <c r="C108" s="191" t="s">
        <v>444</v>
      </c>
      <c r="D108" s="193" t="str">
        <f>IF('Índice IFRS 16 | Index IFRS 16'!$K$6="Português",$C108,$B108)</f>
        <v>Auxiliary/ Assistant</v>
      </c>
      <c r="E108" s="207">
        <v>0.12</v>
      </c>
      <c r="F108" s="207">
        <v>0.03</v>
      </c>
    </row>
    <row r="109" spans="2:6" s="191" customFormat="1" ht="12">
      <c r="B109" s="191" t="s">
        <v>445</v>
      </c>
      <c r="C109" s="191" t="s">
        <v>430</v>
      </c>
      <c r="D109" s="193" t="str">
        <f>IF('Índice IFRS 16 | Index IFRS 16'!$K$6="Português",$C109,$B109)</f>
        <v>Assistant</v>
      </c>
      <c r="E109" s="207">
        <v>0.1</v>
      </c>
      <c r="F109" s="207">
        <v>0.01</v>
      </c>
    </row>
    <row r="110" spans="2:6" s="191" customFormat="1" ht="12">
      <c r="B110" s="191" t="s">
        <v>378</v>
      </c>
      <c r="C110" s="191" t="s">
        <v>378</v>
      </c>
      <c r="D110" s="193" t="str">
        <f>IF('Índice IFRS 16 | Index IFRS 16'!$K$6="Português",$C110,$B110)</f>
        <v>Call Center</v>
      </c>
      <c r="E110" s="207">
        <v>0.13</v>
      </c>
      <c r="F110" s="207">
        <v>0.02</v>
      </c>
    </row>
    <row r="111" spans="2:6" s="191" customFormat="1" ht="12">
      <c r="B111" s="191" t="s">
        <v>431</v>
      </c>
      <c r="C111" s="191" t="s">
        <v>431</v>
      </c>
      <c r="D111" s="180" t="str">
        <f>IF('Índice IFRS 16 | Index IFRS 16'!$K$6="Português",$C111,$B111)</f>
        <v>Cargas</v>
      </c>
      <c r="E111" s="207">
        <v>0.12</v>
      </c>
      <c r="F111" s="207">
        <v>0</v>
      </c>
    </row>
    <row r="112" spans="2:6" s="191" customFormat="1" ht="12">
      <c r="B112" s="191" t="s">
        <v>432</v>
      </c>
      <c r="C112" s="191" t="s">
        <v>433</v>
      </c>
      <c r="D112" s="180" t="str">
        <f>IF('Índice IFRS 16 | Index IFRS 16'!$K$6="Português",$C112,$B112)</f>
        <v>Airport</v>
      </c>
      <c r="E112" s="207">
        <v>7.0000000000000007E-2</v>
      </c>
      <c r="F112" s="207">
        <v>0.02</v>
      </c>
    </row>
    <row r="113" spans="2:8" s="191" customFormat="1" ht="12">
      <c r="B113" s="191" t="s">
        <v>381</v>
      </c>
      <c r="C113" s="191" t="s">
        <v>382</v>
      </c>
      <c r="D113" s="180" t="str">
        <f>IF('Índice IFRS 16 | Index IFRS 16'!$K$6="Português",$C113,$B113)</f>
        <v>Maintenance</v>
      </c>
      <c r="E113" s="207">
        <v>7.0000000000000007E-2</v>
      </c>
      <c r="F113" s="207">
        <v>0</v>
      </c>
    </row>
    <row r="114" spans="2:8" s="191" customFormat="1" ht="12">
      <c r="B114" s="191" t="s">
        <v>434</v>
      </c>
      <c r="C114" s="191" t="s">
        <v>380</v>
      </c>
      <c r="D114" s="180" t="str">
        <f>IF('Índice IFRS 16 | Index IFRS 16'!$K$6="Português",$C114,$B114)</f>
        <v>Flight Attendants</v>
      </c>
      <c r="E114" s="207">
        <v>0.02</v>
      </c>
      <c r="F114" s="207">
        <v>0</v>
      </c>
    </row>
    <row r="115" spans="2:8" s="191" customFormat="1" ht="12">
      <c r="B115" s="191" t="s">
        <v>383</v>
      </c>
      <c r="C115" s="191" t="s">
        <v>384</v>
      </c>
      <c r="D115" s="180" t="str">
        <f>IF('Índice IFRS 16 | Index IFRS 16'!$K$6="Português",$C115,$B115)</f>
        <v>Pilots</v>
      </c>
      <c r="E115" s="207">
        <v>0.01</v>
      </c>
      <c r="F115" s="207">
        <v>0</v>
      </c>
    </row>
    <row r="116" spans="2:8" s="191" customFormat="1" ht="12">
      <c r="B116" s="191" t="s">
        <v>363</v>
      </c>
      <c r="C116" s="191" t="s">
        <v>363</v>
      </c>
      <c r="D116" s="180" t="str">
        <f>IF('Índice IFRS 16 | Index IFRS 16'!$K$6="Português",$C116,$B116)</f>
        <v>Total</v>
      </c>
      <c r="E116" s="207">
        <v>0.05</v>
      </c>
      <c r="F116" s="207">
        <v>0.01</v>
      </c>
    </row>
    <row r="119" spans="2:8" ht="15.75" thickBot="1">
      <c r="B119" s="99" t="s">
        <v>494</v>
      </c>
      <c r="C119" s="99" t="s">
        <v>495</v>
      </c>
      <c r="D119" s="183" t="str">
        <f>IF('Índice IFRS 16 | Index IFRS 16'!$K$6="Português",$C119,$B119)</f>
        <v>Ratio Between Base Compensation And Compensation Of Men And Women</v>
      </c>
      <c r="E119" s="182" t="str">
        <f>IF('Índice IFRS 16 | Index IFRS 16'!$K$6="Português",$C1048519,$B1048519)</f>
        <v>Ratio 2020</v>
      </c>
      <c r="F119" s="264" t="str">
        <f>IF('Índice IFRS 16 | Index IFRS 16'!$K$6="Português",$C1048520,$B1048520)</f>
        <v>Ratio 2021</v>
      </c>
      <c r="G119" s="265"/>
    </row>
    <row r="120" spans="2:8" s="191" customFormat="1" ht="42" customHeight="1">
      <c r="B120" s="191" t="s">
        <v>448</v>
      </c>
      <c r="C120" s="191" t="s">
        <v>449</v>
      </c>
      <c r="D120" s="180" t="str">
        <f>IF('Índice IFRS 16 | Index IFRS 16'!$K$6="Português",$C120,$B120)</f>
        <v>Job Category</v>
      </c>
      <c r="E120" s="209" t="str">
        <f>IF('Índice IFRS 16 | Index IFRS 16'!$K$6="Português",$C1048524,$B1048524)</f>
        <v>Ratio between women's and men's compensation</v>
      </c>
      <c r="F120" s="209" t="str">
        <f>IF('Índice IFRS 16 | Index IFRS 16'!$K$6="Português",$C1048525,$B1048525)</f>
        <v>Base Compensation</v>
      </c>
      <c r="G120" s="209" t="str">
        <f>IF('Índice IFRS 16 | Index IFRS 16'!$K$6="Português",$C1048526,$B1048526)</f>
        <v>Compensation</v>
      </c>
    </row>
    <row r="121" spans="2:8" s="191" customFormat="1" ht="12">
      <c r="B121" s="191" t="s">
        <v>411</v>
      </c>
      <c r="C121" s="191" t="s">
        <v>412</v>
      </c>
      <c r="D121" s="193" t="str">
        <f>IF('Índice IFRS 16 | Index IFRS 16'!$K$6="Português",$C121,$B121)</f>
        <v>Director</v>
      </c>
      <c r="E121" s="210">
        <v>0.95</v>
      </c>
      <c r="F121" s="209" t="s">
        <v>453</v>
      </c>
      <c r="G121" s="209" t="s">
        <v>454</v>
      </c>
    </row>
    <row r="122" spans="2:8" s="191" customFormat="1" ht="12">
      <c r="B122" s="191" t="s">
        <v>455</v>
      </c>
      <c r="C122" s="191" t="s">
        <v>437</v>
      </c>
      <c r="D122" s="193" t="str">
        <f>IF('Índice IFRS 16 | Index IFRS 16'!$K$6="Português",$C122,$B122)</f>
        <v>General Manager/ Sr</v>
      </c>
      <c r="E122" s="210">
        <v>0.86</v>
      </c>
      <c r="F122" s="209" t="s">
        <v>456</v>
      </c>
      <c r="G122" s="209" t="s">
        <v>457</v>
      </c>
    </row>
    <row r="123" spans="2:8" s="191" customFormat="1" ht="12">
      <c r="B123" s="191" t="s">
        <v>415</v>
      </c>
      <c r="C123" s="191" t="s">
        <v>416</v>
      </c>
      <c r="D123" s="193" t="str">
        <f>IF('Índice IFRS 16 | Index IFRS 16'!$K$6="Português",$C123,$B123)</f>
        <v>Manager</v>
      </c>
      <c r="E123" s="210">
        <v>0.91</v>
      </c>
      <c r="F123" s="209" t="s">
        <v>458</v>
      </c>
      <c r="G123" s="209" t="s">
        <v>459</v>
      </c>
    </row>
    <row r="124" spans="2:8" s="191" customFormat="1" ht="12">
      <c r="B124" s="191" t="s">
        <v>417</v>
      </c>
      <c r="C124" s="191" t="s">
        <v>418</v>
      </c>
      <c r="D124" s="193" t="str">
        <f>IF('Índice IFRS 16 | Index IFRS 16'!$K$6="Português",$C124,$B124)</f>
        <v>Airport Manager</v>
      </c>
      <c r="E124" s="210">
        <v>0.9</v>
      </c>
      <c r="F124" s="209" t="s">
        <v>460</v>
      </c>
      <c r="G124" s="209" t="s">
        <v>461</v>
      </c>
    </row>
    <row r="127" spans="2:8" ht="15.75" thickBot="1">
      <c r="B127" s="191" t="s">
        <v>496</v>
      </c>
      <c r="C127" s="191" t="s">
        <v>497</v>
      </c>
      <c r="D127" s="183" t="str">
        <f>IF('Índice IFRS 16 | Index IFRS 16'!$K$6="Português",$C127,$B127)</f>
        <v xml:space="preserve">Hiring New Employees </v>
      </c>
      <c r="E127" s="182">
        <v>2018</v>
      </c>
      <c r="F127" s="182">
        <v>2019</v>
      </c>
      <c r="G127" s="182">
        <v>2020</v>
      </c>
      <c r="H127" s="182">
        <v>2021</v>
      </c>
    </row>
    <row r="128" spans="2:8" s="191" customFormat="1" ht="12">
      <c r="B128" s="191" t="s">
        <v>462</v>
      </c>
      <c r="C128" s="191" t="s">
        <v>463</v>
      </c>
      <c r="D128" s="192" t="str">
        <f>IF('Índice IFRS 16 | Index IFRS 16'!$K$6="Português",$C128,$B128)</f>
        <v>Total employees hired</v>
      </c>
      <c r="E128" s="211">
        <v>1787</v>
      </c>
      <c r="F128" s="211">
        <v>2614</v>
      </c>
      <c r="G128" s="211">
        <v>1243</v>
      </c>
      <c r="H128" s="211">
        <v>2275</v>
      </c>
    </row>
    <row r="129" spans="2:9" s="191" customFormat="1" ht="12">
      <c r="B129" s="191" t="s">
        <v>464</v>
      </c>
      <c r="C129" s="191" t="s">
        <v>465</v>
      </c>
      <c r="D129" s="192" t="str">
        <f>IF('Índice IFRS 16 | Index IFRS 16'!$K$6="Português",$C129,$B129)</f>
        <v>Positions filled by internal candidates</v>
      </c>
      <c r="E129" s="212">
        <v>0.67</v>
      </c>
      <c r="F129" s="232">
        <v>0.44</v>
      </c>
      <c r="G129" s="232">
        <v>0.37</v>
      </c>
      <c r="H129" s="232">
        <v>0.54</v>
      </c>
    </row>
    <row r="130" spans="2:9" s="191" customFormat="1" ht="12">
      <c r="B130" s="191" t="s">
        <v>466</v>
      </c>
      <c r="C130" s="191" t="s">
        <v>467</v>
      </c>
      <c r="D130" s="192" t="str">
        <f>IF('Índice IFRS 16 | Index IFRS 16'!$K$6="Português",$C130,$B130)</f>
        <v>Average cost of hiring</v>
      </c>
      <c r="E130" s="213">
        <v>674</v>
      </c>
      <c r="F130" s="213">
        <v>618</v>
      </c>
      <c r="G130" s="213">
        <v>1158</v>
      </c>
      <c r="H130" s="213">
        <v>526</v>
      </c>
    </row>
    <row r="133" spans="2:9" ht="15.75" thickBot="1">
      <c r="B133" s="190" t="s">
        <v>498</v>
      </c>
      <c r="C133" s="190" t="s">
        <v>499</v>
      </c>
      <c r="D133" s="183" t="str">
        <f>IF('Índice IFRS 16 | Index IFRS 16'!$K$6="Português",$C133,$B133)</f>
        <v xml:space="preserve">Total And Voluntary Turnover Rates </v>
      </c>
      <c r="E133" s="182">
        <v>2018</v>
      </c>
      <c r="F133" s="182">
        <v>2019</v>
      </c>
      <c r="G133" s="182">
        <v>2020</v>
      </c>
      <c r="H133" s="182">
        <v>2021</v>
      </c>
    </row>
    <row r="134" spans="2:9" s="191" customFormat="1" ht="12">
      <c r="B134" s="191" t="s">
        <v>557</v>
      </c>
      <c r="C134" s="191" t="s">
        <v>555</v>
      </c>
      <c r="D134" s="192" t="str">
        <f>IF('Índice IFRS 16 | Index IFRS 16'!$K$6="Português",$C134,$B134)</f>
        <v>Total turnover rate</v>
      </c>
      <c r="E134" s="231">
        <v>9.5999999999999992E-3</v>
      </c>
      <c r="F134" s="231">
        <v>1.18E-2</v>
      </c>
      <c r="G134" s="230">
        <v>2.1999999999999999E-2</v>
      </c>
      <c r="H134" s="230">
        <v>1.7999999999999999E-2</v>
      </c>
    </row>
    <row r="135" spans="2:9" s="191" customFormat="1" ht="12">
      <c r="B135" s="191" t="s">
        <v>558</v>
      </c>
      <c r="C135" s="191" t="s">
        <v>556</v>
      </c>
      <c r="D135" s="192" t="str">
        <f>IF('Índice IFRS 16 | Index IFRS 16'!$K$6="Português",$C135,$B135)</f>
        <v>Voluntary turnover rate</v>
      </c>
      <c r="E135" s="229">
        <v>2.5999999999999999E-2</v>
      </c>
      <c r="F135" s="229">
        <v>2.5999999999999999E-2</v>
      </c>
      <c r="G135" s="230">
        <v>2.8000000000000001E-2</v>
      </c>
      <c r="H135" s="230">
        <v>2.8000000000000001E-2</v>
      </c>
    </row>
    <row r="136" spans="2:9" s="191" customFormat="1" ht="12">
      <c r="D136" s="192"/>
      <c r="E136" s="195"/>
    </row>
    <row r="137" spans="2:9" s="191" customFormat="1" ht="13.5" thickBot="1">
      <c r="B137" s="191" t="s">
        <v>548</v>
      </c>
      <c r="C137" s="191" t="s">
        <v>547</v>
      </c>
      <c r="D137" s="183" t="str">
        <f>IF('Índice IFRS 16 | Index IFRS 16'!$K$6="Português",$C137,$B137)</f>
        <v>Social Investment and Donations</v>
      </c>
      <c r="E137" s="182">
        <f>IF('Índice IFRS 16 | Index IFRS 16'!$K$6="Português",$C1048510,$B1048510)</f>
        <v>2021</v>
      </c>
    </row>
    <row r="138" spans="2:9" s="191" customFormat="1" ht="12">
      <c r="B138" s="191" t="s">
        <v>550</v>
      </c>
      <c r="C138" s="191" t="s">
        <v>549</v>
      </c>
      <c r="D138" s="192" t="str">
        <f>IF('Índice IFRS 16 | Index IFRS 16'!$K$6="Português",$C138,$B138)</f>
        <v>Donations</v>
      </c>
      <c r="E138" s="226" t="s">
        <v>551</v>
      </c>
      <c r="F138" s="227"/>
      <c r="G138" s="228"/>
    </row>
    <row r="139" spans="2:9" s="191" customFormat="1" ht="12">
      <c r="B139" s="191" t="s">
        <v>554</v>
      </c>
      <c r="C139" s="191" t="s">
        <v>553</v>
      </c>
      <c r="D139" s="192" t="str">
        <f>IF('Índice IFRS 16 | Index IFRS 16'!$K$6="Português",$C139,$B139)</f>
        <v>Investment in Social Institutions</v>
      </c>
      <c r="E139" s="226" t="s">
        <v>552</v>
      </c>
      <c r="F139" s="227"/>
      <c r="G139" s="228"/>
    </row>
    <row r="140" spans="2:9" s="191" customFormat="1" ht="12">
      <c r="D140" s="192"/>
      <c r="E140" s="195"/>
      <c r="F140" s="227"/>
    </row>
    <row r="142" spans="2:9" ht="15.75" thickBot="1">
      <c r="B142" s="99" t="s">
        <v>507</v>
      </c>
      <c r="C142" s="99" t="s">
        <v>507</v>
      </c>
      <c r="D142" s="183" t="str">
        <f>IF('Índice IFRS 16 | Index IFRS 16'!$K$6="Português",$C142,$B142)</f>
        <v>NPS ¹</v>
      </c>
      <c r="E142" s="182">
        <v>2017</v>
      </c>
      <c r="F142" s="182">
        <v>2018</v>
      </c>
      <c r="G142" s="182">
        <v>2019</v>
      </c>
      <c r="H142" s="182">
        <v>2020</v>
      </c>
      <c r="I142" s="182">
        <v>2021</v>
      </c>
    </row>
    <row r="143" spans="2:9">
      <c r="B143" s="99" t="s">
        <v>505</v>
      </c>
      <c r="C143" s="99" t="s">
        <v>506</v>
      </c>
      <c r="D143" s="192" t="str">
        <f>IF('Índice IFRS 16 | Index IFRS 16'!$K$6="Português",$C143,$B143)</f>
        <v>Nps annual</v>
      </c>
      <c r="E143" s="222" t="s">
        <v>504</v>
      </c>
      <c r="F143" s="222" t="s">
        <v>500</v>
      </c>
      <c r="G143" s="222" t="s">
        <v>501</v>
      </c>
      <c r="H143" s="222" t="s">
        <v>502</v>
      </c>
      <c r="I143" s="222" t="s">
        <v>503</v>
      </c>
    </row>
    <row r="144" spans="2:9">
      <c r="D144" s="192"/>
      <c r="E144" s="221"/>
      <c r="F144" s="221"/>
      <c r="G144" s="221"/>
      <c r="H144" s="221"/>
      <c r="I144" s="221"/>
    </row>
    <row r="145" spans="2:19" ht="15.75" thickBot="1">
      <c r="B145" s="225" t="s">
        <v>538</v>
      </c>
      <c r="C145" s="225" t="s">
        <v>539</v>
      </c>
      <c r="D145" s="183" t="str">
        <f>IF('Índice IFRS 16 | Index IFRS 16'!$K$6="Português",$C145,$B145)</f>
        <v>Greenhouse gas (GHG) emissions intensity ² ³</v>
      </c>
      <c r="E145" s="182">
        <v>2016</v>
      </c>
      <c r="F145" s="182">
        <v>2017</v>
      </c>
      <c r="G145" s="182">
        <v>2018</v>
      </c>
      <c r="H145" s="182">
        <v>2019</v>
      </c>
      <c r="I145" s="182">
        <v>2020</v>
      </c>
      <c r="J145" s="182">
        <v>2021</v>
      </c>
      <c r="K145" s="182" t="s">
        <v>540</v>
      </c>
    </row>
    <row r="146" spans="2:19">
      <c r="B146" s="191" t="s">
        <v>512</v>
      </c>
      <c r="C146" s="191" t="s">
        <v>510</v>
      </c>
      <c r="D146" s="192" t="str">
        <f>IF('Índice IFRS 16 | Index IFRS 16'!$K$6="Português",$C146,$B146)</f>
        <v xml:space="preserve">ton CO2 eq/RPK </v>
      </c>
      <c r="E146" s="223" t="s">
        <v>514</v>
      </c>
      <c r="F146" s="223" t="s">
        <v>515</v>
      </c>
      <c r="G146" s="223" t="s">
        <v>516</v>
      </c>
      <c r="H146" s="223" t="s">
        <v>517</v>
      </c>
      <c r="I146" s="223" t="s">
        <v>518</v>
      </c>
      <c r="J146" s="224" t="s">
        <v>519</v>
      </c>
      <c r="K146" s="224" t="s">
        <v>520</v>
      </c>
      <c r="L146" s="206"/>
      <c r="M146" s="206"/>
      <c r="N146" s="206"/>
      <c r="O146" s="206"/>
      <c r="P146" s="206"/>
      <c r="Q146" s="206"/>
      <c r="R146" s="206"/>
      <c r="S146" s="206"/>
    </row>
    <row r="147" spans="2:19">
      <c r="B147" s="191" t="s">
        <v>513</v>
      </c>
      <c r="C147" s="191" t="s">
        <v>511</v>
      </c>
      <c r="D147" s="192" t="str">
        <f>IF('Índice IFRS 16 | Index IFRS 16'!$K$6="Português",$C147,$B147)</f>
        <v>ton CO2 eq/ASK</v>
      </c>
      <c r="E147" s="223" t="s">
        <v>521</v>
      </c>
      <c r="F147" s="223" t="s">
        <v>522</v>
      </c>
      <c r="G147" s="223" t="s">
        <v>523</v>
      </c>
      <c r="H147" s="223" t="s">
        <v>524</v>
      </c>
      <c r="I147" s="223" t="s">
        <v>525</v>
      </c>
      <c r="J147" s="224" t="s">
        <v>526</v>
      </c>
      <c r="K147" s="224" t="s">
        <v>527</v>
      </c>
      <c r="L147" s="206"/>
      <c r="M147" s="206"/>
      <c r="N147" s="206"/>
      <c r="O147" s="206"/>
      <c r="P147" s="206"/>
      <c r="Q147" s="206"/>
      <c r="R147" s="206"/>
      <c r="S147" s="206"/>
    </row>
    <row r="148" spans="2:19">
      <c r="D148" s="192"/>
      <c r="E148" s="221"/>
      <c r="F148" s="221"/>
      <c r="G148" s="221"/>
      <c r="H148" s="221"/>
      <c r="I148" s="221"/>
    </row>
    <row r="149" spans="2:19">
      <c r="B149" s="99" t="s">
        <v>508</v>
      </c>
      <c r="C149" s="99" t="s">
        <v>509</v>
      </c>
      <c r="D149" s="190" t="str">
        <f>IF('Índice IFRS 16 | Index IFRS 16'!$K$6="Português",$C149,$B149)</f>
        <v>¹ The company did not receive any complaints from regulatory bodies in fiscal 2021</v>
      </c>
    </row>
    <row r="150" spans="2:19">
      <c r="B150" s="99" t="s">
        <v>543</v>
      </c>
      <c r="C150" s="99" t="s">
        <v>544</v>
      </c>
      <c r="D150" s="190" t="str">
        <f>IF('Índice IFRS 16 | Index IFRS 16'!$K$6="Português",$C150,$B150)</f>
        <v>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v>
      </c>
    </row>
    <row r="151" spans="2:19">
      <c r="B151" s="99" t="s">
        <v>545</v>
      </c>
      <c r="C151" s="99" t="s">
        <v>546</v>
      </c>
      <c r="D151" s="190" t="str">
        <f>IF('Índice IFRS 16 | Index IFRS 16'!$K$6="Português",$C151,$B151)</f>
        <v>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v>
      </c>
    </row>
    <row r="1048506" spans="2:3">
      <c r="B1048506" s="99" t="s">
        <v>541</v>
      </c>
      <c r="C1048506" s="99" t="s">
        <v>542</v>
      </c>
    </row>
    <row r="1048507" spans="2:3">
      <c r="B1048507" s="99" t="s">
        <v>469</v>
      </c>
      <c r="C1048507" s="99" t="s">
        <v>370</v>
      </c>
    </row>
    <row r="1048508" spans="2:3">
      <c r="B1048508" s="99">
        <v>2019</v>
      </c>
      <c r="C1048508" s="99">
        <v>2019</v>
      </c>
    </row>
    <row r="1048509" spans="2:3">
      <c r="B1048509" s="99">
        <v>2020</v>
      </c>
      <c r="C1048509" s="99">
        <v>2020</v>
      </c>
    </row>
    <row r="1048510" spans="2:3">
      <c r="B1048510" s="99">
        <v>2021</v>
      </c>
      <c r="C1048510" s="99">
        <v>2021</v>
      </c>
    </row>
    <row r="1048511" spans="2:3">
      <c r="B1048511" s="99" t="s">
        <v>470</v>
      </c>
      <c r="C1048511" s="99" t="s">
        <v>371</v>
      </c>
    </row>
    <row r="1048512" spans="2:3">
      <c r="B1048512" s="99" t="s">
        <v>471</v>
      </c>
      <c r="C1048512" s="99" t="s">
        <v>372</v>
      </c>
    </row>
    <row r="1048513" spans="2:3">
      <c r="B1048513" s="99" t="s">
        <v>472</v>
      </c>
      <c r="C1048513" s="99" t="s">
        <v>407</v>
      </c>
    </row>
    <row r="1048514" spans="2:3">
      <c r="B1048514" s="99" t="s">
        <v>473</v>
      </c>
      <c r="C1048514" s="99" t="s">
        <v>408</v>
      </c>
    </row>
    <row r="1048515" spans="2:3">
      <c r="B1048515" s="99" t="s">
        <v>474</v>
      </c>
      <c r="C1048515" s="99" t="s">
        <v>409</v>
      </c>
    </row>
    <row r="1048516" spans="2:3">
      <c r="B1048516" s="99" t="s">
        <v>475</v>
      </c>
      <c r="C1048516" s="99" t="s">
        <v>410</v>
      </c>
    </row>
    <row r="1048517" spans="2:3">
      <c r="B1048517" s="99" t="s">
        <v>479</v>
      </c>
      <c r="C1048517" s="99" t="s">
        <v>480</v>
      </c>
    </row>
    <row r="1048518" spans="2:3">
      <c r="B1048518" s="99" t="s">
        <v>476</v>
      </c>
      <c r="C1048518" s="99" t="s">
        <v>435</v>
      </c>
    </row>
    <row r="1048519" spans="2:3">
      <c r="B1048519" s="99" t="s">
        <v>477</v>
      </c>
      <c r="C1048519" s="99" t="s">
        <v>446</v>
      </c>
    </row>
    <row r="1048520" spans="2:3">
      <c r="B1048520" s="99" t="s">
        <v>478</v>
      </c>
      <c r="C1048520" s="99" t="s">
        <v>447</v>
      </c>
    </row>
    <row r="1048521" spans="2:3">
      <c r="B1048521" s="99" t="s">
        <v>468</v>
      </c>
      <c r="C1048521" s="99" t="s">
        <v>468</v>
      </c>
    </row>
    <row r="1048522" spans="2:3">
      <c r="B1048522" s="99" t="s">
        <v>481</v>
      </c>
      <c r="C1048522" s="99" t="s">
        <v>375</v>
      </c>
    </row>
    <row r="1048523" spans="2:3">
      <c r="B1048523" s="99" t="s">
        <v>482</v>
      </c>
      <c r="C1048523" s="99" t="s">
        <v>376</v>
      </c>
    </row>
    <row r="1048524" spans="2:3" ht="81">
      <c r="B1048524" s="184" t="s">
        <v>483</v>
      </c>
      <c r="C1048524" s="184" t="s">
        <v>450</v>
      </c>
    </row>
    <row r="1048525" spans="2:3" ht="40.5">
      <c r="B1048525" s="184" t="s">
        <v>484</v>
      </c>
      <c r="C1048525" s="184" t="s">
        <v>451</v>
      </c>
    </row>
    <row r="1048526" spans="2:3" ht="27">
      <c r="B1048526" s="184" t="s">
        <v>485</v>
      </c>
      <c r="C1048526" s="184" t="s">
        <v>452</v>
      </c>
    </row>
  </sheetData>
  <mergeCells count="76">
    <mergeCell ref="F119:G119"/>
    <mergeCell ref="D86:D87"/>
    <mergeCell ref="H86:H87"/>
    <mergeCell ref="I86:I87"/>
    <mergeCell ref="D89:D90"/>
    <mergeCell ref="H89:H90"/>
    <mergeCell ref="I89:I90"/>
    <mergeCell ref="G86:G87"/>
    <mergeCell ref="G89:G90"/>
    <mergeCell ref="D80:D81"/>
    <mergeCell ref="H80:H81"/>
    <mergeCell ref="I80:I81"/>
    <mergeCell ref="D83:D84"/>
    <mergeCell ref="H83:H84"/>
    <mergeCell ref="I83:I84"/>
    <mergeCell ref="G80:G81"/>
    <mergeCell ref="G83:G84"/>
    <mergeCell ref="D74:D75"/>
    <mergeCell ref="H74:H75"/>
    <mergeCell ref="I74:I75"/>
    <mergeCell ref="D77:D78"/>
    <mergeCell ref="H77:H78"/>
    <mergeCell ref="I77:I78"/>
    <mergeCell ref="G74:G75"/>
    <mergeCell ref="G77:G78"/>
    <mergeCell ref="D68:D69"/>
    <mergeCell ref="H68:H69"/>
    <mergeCell ref="I68:I69"/>
    <mergeCell ref="D71:D72"/>
    <mergeCell ref="H71:H72"/>
    <mergeCell ref="I71:I72"/>
    <mergeCell ref="G68:G69"/>
    <mergeCell ref="G71:G72"/>
    <mergeCell ref="D62:D63"/>
    <mergeCell ref="H62:H63"/>
    <mergeCell ref="I62:I63"/>
    <mergeCell ref="D65:D66"/>
    <mergeCell ref="H65:H66"/>
    <mergeCell ref="I65:I66"/>
    <mergeCell ref="G62:G63"/>
    <mergeCell ref="G65:G66"/>
    <mergeCell ref="D56:D57"/>
    <mergeCell ref="H56:H57"/>
    <mergeCell ref="I56:I57"/>
    <mergeCell ref="D59:D60"/>
    <mergeCell ref="H59:H60"/>
    <mergeCell ref="I59:I60"/>
    <mergeCell ref="G56:G57"/>
    <mergeCell ref="G59:G60"/>
    <mergeCell ref="D50:D51"/>
    <mergeCell ref="H50:H51"/>
    <mergeCell ref="I50:I51"/>
    <mergeCell ref="D53:D54"/>
    <mergeCell ref="H53:H54"/>
    <mergeCell ref="I53:I54"/>
    <mergeCell ref="G50:G51"/>
    <mergeCell ref="G53:G54"/>
    <mergeCell ref="D44:D45"/>
    <mergeCell ref="H44:H45"/>
    <mergeCell ref="I44:I45"/>
    <mergeCell ref="D47:D48"/>
    <mergeCell ref="H47:H48"/>
    <mergeCell ref="I47:I48"/>
    <mergeCell ref="G44:G45"/>
    <mergeCell ref="G47:G48"/>
    <mergeCell ref="D27:D28"/>
    <mergeCell ref="D41:D42"/>
    <mergeCell ref="H41:H42"/>
    <mergeCell ref="I41:I42"/>
    <mergeCell ref="D9:D10"/>
    <mergeCell ref="D12:D13"/>
    <mergeCell ref="D15:D16"/>
    <mergeCell ref="D18:D19"/>
    <mergeCell ref="D21:D22"/>
    <mergeCell ref="D24:D25"/>
    <mergeCell ref="G41:G42"/>
  </mergeCells>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E35:F38 F121:G12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8">
    <tabColor theme="0" tint="-0.499984740745262"/>
  </sheetPr>
  <dimension ref="A1:AI49"/>
  <sheetViews>
    <sheetView showGridLines="0" zoomScaleNormal="100" workbookViewId="0">
      <pane xSplit="4" ySplit="8" topLeftCell="T9" activePane="bottomRight" state="frozen"/>
      <selection activeCell="F2" sqref="F2"/>
      <selection pane="topRight" activeCell="F2" sqref="F2"/>
      <selection pane="bottomLeft" activeCell="F2" sqref="F2"/>
      <selection pane="bottomRight" activeCell="A2" sqref="A2"/>
    </sheetView>
  </sheetViews>
  <sheetFormatPr defaultColWidth="9.140625" defaultRowHeight="15"/>
  <cols>
    <col min="1" max="1" width="4.140625" style="5" customWidth="1"/>
    <col min="2" max="3" width="4.140625" style="5" hidden="1" customWidth="1"/>
    <col min="4" max="4" width="42.5703125" style="2" customWidth="1"/>
    <col min="5" max="28" width="12" style="2" customWidth="1"/>
    <col min="29" max="29" width="10.5703125" bestFit="1" customWidth="1"/>
    <col min="30" max="30" width="10.5703125" customWidth="1"/>
    <col min="31" max="31" width="9.140625" style="2"/>
    <col min="32" max="32" width="12.42578125" style="2" bestFit="1" customWidth="1"/>
    <col min="33" max="33" width="13.5703125" style="2" bestFit="1" customWidth="1"/>
    <col min="34" max="16384" width="9.140625" style="2"/>
  </cols>
  <sheetData>
    <row r="1" spans="1:35" s="168" customFormat="1" ht="14.25" hidden="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103</v>
      </c>
      <c r="W1" s="134" t="s">
        <v>104</v>
      </c>
      <c r="X1" s="134" t="s">
        <v>105</v>
      </c>
      <c r="Y1" s="43"/>
      <c r="Z1" s="170" t="s">
        <v>25</v>
      </c>
      <c r="AA1" s="170" t="s">
        <v>27</v>
      </c>
      <c r="AB1" s="170" t="s">
        <v>29</v>
      </c>
      <c r="AC1" s="170" t="s">
        <v>100</v>
      </c>
      <c r="AD1" s="170" t="s">
        <v>107</v>
      </c>
    </row>
    <row r="2" spans="1:35">
      <c r="Y2" s="160"/>
    </row>
    <row r="4" spans="1:35">
      <c r="D4" s="163" t="str">
        <f>IF('Índice IFRS 16 | Index IFRS 16'!$K$6="Português","Menu","Home")</f>
        <v>Home</v>
      </c>
    </row>
    <row r="6" spans="1:35">
      <c r="B6" s="5" t="s">
        <v>157</v>
      </c>
      <c r="C6" s="5" t="s">
        <v>44</v>
      </c>
      <c r="D6" s="56" t="str">
        <f>IF('Índice IFRS 16 | Index IFRS 16'!$K$6="Português",$C6,$B6)</f>
        <v>Income statement</v>
      </c>
      <c r="E6" s="9"/>
      <c r="F6" s="9"/>
      <c r="G6" s="9"/>
      <c r="H6" s="9"/>
      <c r="I6" s="9"/>
      <c r="J6" s="9"/>
      <c r="K6" s="9"/>
      <c r="L6" s="9"/>
      <c r="M6" s="9"/>
      <c r="N6" s="9"/>
      <c r="O6" s="9"/>
      <c r="P6" s="9"/>
      <c r="Q6" s="9"/>
      <c r="R6" s="9"/>
      <c r="S6" s="9"/>
      <c r="T6" s="9"/>
      <c r="U6" s="9"/>
      <c r="V6" s="9"/>
      <c r="W6" s="9"/>
      <c r="X6" s="9"/>
      <c r="Y6" s="9"/>
      <c r="Z6" s="47"/>
      <c r="AA6" s="47"/>
      <c r="AB6" s="47"/>
    </row>
    <row r="7" spans="1:35" thickBot="1">
      <c r="A7" s="4"/>
      <c r="B7" s="4" t="s">
        <v>96</v>
      </c>
      <c r="C7" s="4" t="s">
        <v>96</v>
      </c>
      <c r="D7" s="17" t="str">
        <f>IF('Índice IFRS 16 | Index IFRS 16'!$K$6="Português",$C7,$B7)</f>
        <v xml:space="preserve"> (R$000)</v>
      </c>
      <c r="E7" s="25" t="str">
        <f>IF('Índice IFRS 16 | Index IFRS 16'!$K$6="Português",E$1,SUBSTITUTE(E$1,"T","Q"))</f>
        <v>1Q14</v>
      </c>
      <c r="F7" s="25" t="str">
        <f>IF('Índice IFRS 16 | Index IFRS 16'!$K$6="Português",F$1,SUBSTITUTE(F$1,"T","Q"))</f>
        <v>2Q14</v>
      </c>
      <c r="G7" s="25" t="str">
        <f>IF('Índice IFRS 16 | Index IFRS 16'!$K$6="Português",G$1,SUBSTITUTE(G$1,"T","Q"))</f>
        <v>3Q14</v>
      </c>
      <c r="H7" s="25" t="str">
        <f>IF('Índice IFRS 16 | Index IFRS 16'!$K$6="Português",H$1,SUBSTITUTE(H$1,"T","Q"))</f>
        <v>4Q14</v>
      </c>
      <c r="I7" s="25" t="str">
        <f>IF('Índice IFRS 16 | Index IFRS 16'!$K$6="Português",I$1,SUBSTITUTE(I$1,"T","Q"))</f>
        <v>1Q15</v>
      </c>
      <c r="J7" s="25" t="str">
        <f>IF('Índice IFRS 16 | Index IFRS 16'!$K$6="Português",J$1,SUBSTITUTE(J$1,"T","Q"))</f>
        <v>2Q15</v>
      </c>
      <c r="K7" s="25" t="str">
        <f>IF('Índice IFRS 16 | Index IFRS 16'!$K$6="Português",K$1,SUBSTITUTE(K$1,"T","Q"))</f>
        <v>3Q15</v>
      </c>
      <c r="L7" s="25" t="str">
        <f>IF('Índice IFRS 16 | Index IFRS 16'!$K$6="Português",L$1,SUBSTITUTE(L$1,"T","Q"))</f>
        <v>4Q15</v>
      </c>
      <c r="M7" s="25" t="str">
        <f>IF('Índice IFRS 16 | Index IFRS 16'!$K$6="Português",M$1,SUBSTITUTE(M$1,"T","Q"))</f>
        <v>1Q16</v>
      </c>
      <c r="N7" s="25" t="str">
        <f>IF('Índice IFRS 16 | Index IFRS 16'!$K$6="Português",N$1,SUBSTITUTE(N$1,"T","Q"))</f>
        <v>2Q16</v>
      </c>
      <c r="O7" s="25" t="str">
        <f>IF('Índice IFRS 16 | Index IFRS 16'!$K$6="Português",O$1,SUBSTITUTE(O$1,"T","Q"))</f>
        <v>3Q16</v>
      </c>
      <c r="P7" s="42" t="str">
        <f>IF('Índice IFRS 16 | Index IFRS 16'!$K$6="Português",P$1,SUBSTITUTE(P$1,"T","Q"))</f>
        <v>4Q16</v>
      </c>
      <c r="Q7" s="42" t="str">
        <f>IF('Índice IFRS 16 | Index IFRS 16'!$K$6="Português",Q$1,SUBSTITUTE(Q$1,"T","Q"))</f>
        <v>1Q17¹</v>
      </c>
      <c r="R7" s="42" t="str">
        <f>IF('Índice IFRS 16 | Index IFRS 16'!$K$6="Português",R$1,SUBSTITUTE(R$1,"T","Q"))</f>
        <v>2Q17¹</v>
      </c>
      <c r="S7" s="42" t="str">
        <f>IF('Índice IFRS 16 | Index IFRS 16'!$K$6="Português",S$1,SUBSTITUTE(S$1,"T","Q"))</f>
        <v>3Q17¹</v>
      </c>
      <c r="T7" s="42" t="str">
        <f>IF('Índice IFRS 16 | Index IFRS 16'!$K$6="Português",T$1,SUBSTITUTE(T$1,"T","Q"))</f>
        <v>4Q17¹</v>
      </c>
      <c r="U7" s="42" t="s">
        <v>98</v>
      </c>
      <c r="V7" s="42" t="s">
        <v>103</v>
      </c>
      <c r="W7" s="42" t="s">
        <v>104</v>
      </c>
      <c r="X7" s="42" t="s">
        <v>105</v>
      </c>
      <c r="Y7" s="43"/>
      <c r="Z7" s="26" t="s">
        <v>25</v>
      </c>
      <c r="AA7" s="26" t="s">
        <v>27</v>
      </c>
      <c r="AB7" s="26" t="s">
        <v>29</v>
      </c>
      <c r="AC7" s="26" t="s">
        <v>100</v>
      </c>
      <c r="AD7" s="26" t="s">
        <v>107</v>
      </c>
    </row>
    <row r="8" spans="1:35" ht="3.75" customHeight="1">
      <c r="A8" s="4"/>
      <c r="B8" s="4"/>
      <c r="C8" s="4"/>
      <c r="D8" s="18"/>
      <c r="E8" s="19"/>
      <c r="F8" s="19"/>
      <c r="G8" s="19"/>
      <c r="H8" s="19"/>
      <c r="I8" s="19"/>
      <c r="J8" s="19"/>
      <c r="K8" s="19"/>
      <c r="L8" s="19"/>
      <c r="M8" s="19"/>
      <c r="N8" s="19"/>
      <c r="O8" s="19"/>
      <c r="P8" s="19"/>
      <c r="Q8" s="19"/>
      <c r="R8" s="19"/>
      <c r="S8" s="19"/>
      <c r="T8" s="19"/>
      <c r="U8" s="19"/>
      <c r="V8" s="19"/>
      <c r="W8" s="19"/>
      <c r="X8" s="19"/>
      <c r="Y8" s="19"/>
      <c r="Z8" s="19"/>
      <c r="AA8" s="19"/>
      <c r="AB8" s="19"/>
      <c r="AC8" s="19"/>
      <c r="AD8" s="19"/>
    </row>
    <row r="9" spans="1:35" ht="12" customHeight="1">
      <c r="A9" s="4"/>
      <c r="B9" s="4" t="s">
        <v>158</v>
      </c>
      <c r="C9" s="4" t="s">
        <v>32</v>
      </c>
      <c r="D9" s="18" t="str">
        <f>IF('Índice IFRS 16 | Index IFRS 16'!$K$6="Português",$C9,$B9)</f>
        <v xml:space="preserve">Operating revenue </v>
      </c>
      <c r="E9" s="1"/>
      <c r="F9" s="1"/>
      <c r="G9" s="1"/>
      <c r="H9" s="1"/>
      <c r="I9" s="1"/>
      <c r="J9" s="1"/>
      <c r="K9" s="1"/>
      <c r="L9" s="1"/>
      <c r="M9" s="1"/>
      <c r="N9" s="1"/>
      <c r="O9" s="1"/>
      <c r="P9" s="1"/>
      <c r="Q9" s="1"/>
      <c r="R9" s="1"/>
      <c r="S9" s="1"/>
      <c r="T9" s="1"/>
      <c r="U9" s="1"/>
      <c r="V9" s="1"/>
      <c r="W9" s="1"/>
      <c r="X9" s="1"/>
      <c r="Y9" s="1"/>
      <c r="Z9" s="1"/>
      <c r="AA9" s="1"/>
      <c r="AB9" s="1"/>
      <c r="AC9" s="1"/>
      <c r="AD9" s="1"/>
    </row>
    <row r="10" spans="1:35" ht="12" customHeight="1">
      <c r="A10" s="4"/>
      <c r="B10" s="4" t="s">
        <v>159</v>
      </c>
      <c r="C10" s="4" t="s">
        <v>30</v>
      </c>
      <c r="D10" s="20" t="str">
        <f>IF('Índice IFRS 16 | Index IFRS 16'!$K$6="Português",$C10,$B10)</f>
        <v>Passenger revenue</v>
      </c>
      <c r="E10" s="11">
        <v>1243256</v>
      </c>
      <c r="F10" s="11">
        <v>1216317</v>
      </c>
      <c r="G10" s="11">
        <v>1302847</v>
      </c>
      <c r="H10" s="11">
        <v>1367193</v>
      </c>
      <c r="I10" s="11">
        <v>1391769</v>
      </c>
      <c r="J10" s="11">
        <v>1238878</v>
      </c>
      <c r="K10" s="11">
        <v>1463180</v>
      </c>
      <c r="L10" s="11">
        <v>1481517</v>
      </c>
      <c r="M10" s="11">
        <v>1477835</v>
      </c>
      <c r="N10" s="11">
        <v>1238245</v>
      </c>
      <c r="O10" s="11">
        <v>1501326</v>
      </c>
      <c r="P10" s="11">
        <v>1569403</v>
      </c>
      <c r="Q10" s="11">
        <v>1789855</v>
      </c>
      <c r="R10" s="11">
        <v>1632153</v>
      </c>
      <c r="S10" s="11">
        <v>1912087</v>
      </c>
      <c r="T10" s="11">
        <v>2065636.8355613262</v>
      </c>
      <c r="U10" s="11">
        <v>2111803</v>
      </c>
      <c r="V10" s="11">
        <v>1956923</v>
      </c>
      <c r="W10" s="11">
        <v>2312045</v>
      </c>
      <c r="X10" s="11">
        <v>2340561</v>
      </c>
      <c r="Y10" s="11"/>
      <c r="Z10" s="11">
        <f>SUM(E10:H10)</f>
        <v>5129613</v>
      </c>
      <c r="AA10" s="11">
        <f>SUM(I10:L10)</f>
        <v>5575344</v>
      </c>
      <c r="AB10" s="11">
        <f>SUM(M10:P10)</f>
        <v>5786809</v>
      </c>
      <c r="AC10" s="11">
        <f>SUM(Q10:T10)</f>
        <v>7399731.8355613258</v>
      </c>
      <c r="AD10" s="11">
        <f>SUM(U10:X10)</f>
        <v>8721332</v>
      </c>
      <c r="AE10" s="79"/>
      <c r="AF10" s="79"/>
      <c r="AG10" s="79"/>
      <c r="AH10" s="79"/>
      <c r="AI10" s="79"/>
    </row>
    <row r="11" spans="1:35" ht="12" customHeight="1">
      <c r="A11" s="4"/>
      <c r="B11" s="4" t="s">
        <v>160</v>
      </c>
      <c r="C11" s="4" t="s">
        <v>6</v>
      </c>
      <c r="D11" s="20" t="str">
        <f>IF('Índice IFRS 16 | Index IFRS 16'!$K$6="Português",$C11,$B11)</f>
        <v>Other revenue</v>
      </c>
      <c r="E11" s="35">
        <v>156668</v>
      </c>
      <c r="F11" s="35">
        <v>157726</v>
      </c>
      <c r="G11" s="35">
        <v>167070</v>
      </c>
      <c r="H11" s="35">
        <v>191976</v>
      </c>
      <c r="I11" s="35">
        <v>164687</v>
      </c>
      <c r="J11" s="35">
        <v>158799</v>
      </c>
      <c r="K11" s="35">
        <v>168391</v>
      </c>
      <c r="L11" s="35">
        <v>190645</v>
      </c>
      <c r="M11" s="35">
        <v>190693</v>
      </c>
      <c r="N11" s="35">
        <v>205704</v>
      </c>
      <c r="O11" s="35">
        <v>235495</v>
      </c>
      <c r="P11" s="35">
        <v>251190</v>
      </c>
      <c r="Q11" s="35">
        <v>88495</v>
      </c>
      <c r="R11" s="35">
        <v>84971</v>
      </c>
      <c r="S11" s="35">
        <v>79807</v>
      </c>
      <c r="T11" s="35">
        <v>120468.73123999994</v>
      </c>
      <c r="U11" s="35">
        <v>101597</v>
      </c>
      <c r="V11" s="35">
        <v>112153</v>
      </c>
      <c r="W11" s="80">
        <v>129606</v>
      </c>
      <c r="X11" s="11">
        <v>139869</v>
      </c>
      <c r="Y11" s="38"/>
      <c r="Z11" s="35">
        <f>SUM(E11:H11)</f>
        <v>673440</v>
      </c>
      <c r="AA11" s="35">
        <f>SUM(I11:L11)</f>
        <v>682522</v>
      </c>
      <c r="AB11" s="35">
        <f>SUM(M11:P11)</f>
        <v>883082</v>
      </c>
      <c r="AC11" s="35">
        <f>SUM(Q11:T11)</f>
        <v>373741.73123999994</v>
      </c>
      <c r="AD11" s="11">
        <f>SUM(U11:X11)</f>
        <v>483225</v>
      </c>
      <c r="AE11" s="79"/>
      <c r="AF11" s="79"/>
      <c r="AG11" s="79"/>
      <c r="AH11" s="79"/>
      <c r="AI11" s="79"/>
    </row>
    <row r="12" spans="1:35" ht="12" customHeight="1">
      <c r="A12" s="4"/>
      <c r="B12" s="4" t="s">
        <v>161</v>
      </c>
      <c r="C12" s="4" t="s">
        <v>31</v>
      </c>
      <c r="D12" s="57" t="str">
        <f>IF('Índice IFRS 16 | Index IFRS 16'!$K$6="Português",$C12,$B12)</f>
        <v xml:space="preserve">Total Operating revenue </v>
      </c>
      <c r="E12" s="36">
        <f t="shared" ref="E12:X12" si="0">SUM(E10:E11)</f>
        <v>1399924</v>
      </c>
      <c r="F12" s="36">
        <f t="shared" si="0"/>
        <v>1374043</v>
      </c>
      <c r="G12" s="36">
        <f t="shared" si="0"/>
        <v>1469917</v>
      </c>
      <c r="H12" s="36">
        <f t="shared" si="0"/>
        <v>1559169</v>
      </c>
      <c r="I12" s="36">
        <f t="shared" si="0"/>
        <v>1556456</v>
      </c>
      <c r="J12" s="36">
        <f t="shared" si="0"/>
        <v>1397677</v>
      </c>
      <c r="K12" s="36">
        <f t="shared" si="0"/>
        <v>1631571</v>
      </c>
      <c r="L12" s="36">
        <f t="shared" si="0"/>
        <v>1672162</v>
      </c>
      <c r="M12" s="36">
        <f>SUM(M10:M11)</f>
        <v>1668528</v>
      </c>
      <c r="N12" s="36">
        <f>SUM(N10:N11)</f>
        <v>1443949</v>
      </c>
      <c r="O12" s="36">
        <f t="shared" si="0"/>
        <v>1736821</v>
      </c>
      <c r="P12" s="36">
        <f t="shared" si="0"/>
        <v>1820593</v>
      </c>
      <c r="Q12" s="36">
        <f t="shared" si="0"/>
        <v>1878350</v>
      </c>
      <c r="R12" s="36">
        <f t="shared" si="0"/>
        <v>1717124</v>
      </c>
      <c r="S12" s="36">
        <f t="shared" si="0"/>
        <v>1991894</v>
      </c>
      <c r="T12" s="36">
        <f t="shared" si="0"/>
        <v>2186105.5668013263</v>
      </c>
      <c r="U12" s="36">
        <f t="shared" si="0"/>
        <v>2213400</v>
      </c>
      <c r="V12" s="36">
        <f t="shared" si="0"/>
        <v>2069076</v>
      </c>
      <c r="W12" s="36">
        <f t="shared" si="0"/>
        <v>2441651</v>
      </c>
      <c r="X12" s="36">
        <f t="shared" si="0"/>
        <v>2480430</v>
      </c>
      <c r="Y12" s="44"/>
      <c r="Z12" s="36">
        <f>SUM(Z10:Z11)</f>
        <v>5803053</v>
      </c>
      <c r="AA12" s="36">
        <f>SUM(AA10:AA11)</f>
        <v>6257866</v>
      </c>
      <c r="AB12" s="36">
        <f>SUM(AB10:AB11)</f>
        <v>6669891</v>
      </c>
      <c r="AC12" s="36">
        <f>SUM(AC10:AC11)</f>
        <v>7773473.5668013254</v>
      </c>
      <c r="AD12" s="36">
        <f>SUM(AD10:AD11)</f>
        <v>9204557</v>
      </c>
      <c r="AE12" s="79"/>
      <c r="AF12" s="79"/>
      <c r="AG12" s="79"/>
      <c r="AH12" s="79"/>
      <c r="AI12" s="79"/>
    </row>
    <row r="13" spans="1:35" ht="7.5" customHeight="1">
      <c r="A13" s="4"/>
      <c r="B13" s="4"/>
      <c r="C13" s="4"/>
      <c r="D13" s="22"/>
      <c r="AC13" s="2"/>
      <c r="AD13" s="2"/>
      <c r="AE13" s="79"/>
      <c r="AF13" s="79"/>
      <c r="AG13" s="79"/>
      <c r="AH13" s="79"/>
      <c r="AI13" s="79"/>
    </row>
    <row r="14" spans="1:35" ht="12" customHeight="1">
      <c r="A14" s="4"/>
      <c r="B14" s="4" t="s">
        <v>162</v>
      </c>
      <c r="C14" s="4" t="s">
        <v>33</v>
      </c>
      <c r="D14" s="18" t="str">
        <f>IF('Índice IFRS 16 | Index IFRS 16'!$K$6="Português",$C14,$B14)</f>
        <v>Operating expenses</v>
      </c>
      <c r="AC14" s="2"/>
      <c r="AD14" s="2"/>
      <c r="AE14" s="79"/>
      <c r="AF14" s="79"/>
      <c r="AG14" s="79"/>
      <c r="AH14" s="79"/>
      <c r="AI14" s="79"/>
    </row>
    <row r="15" spans="1:35" ht="12" customHeight="1">
      <c r="A15" s="4"/>
      <c r="B15" s="4" t="s">
        <v>163</v>
      </c>
      <c r="C15" s="4" t="s">
        <v>1</v>
      </c>
      <c r="D15" s="20" t="str">
        <f>IF('Índice IFRS 16 | Index IFRS 16'!$K$6="Português",$C15,$B15)</f>
        <v>Aircraft fuel</v>
      </c>
      <c r="E15" s="32">
        <v>-489242</v>
      </c>
      <c r="F15" s="32">
        <v>-458148</v>
      </c>
      <c r="G15" s="32">
        <v>-488569</v>
      </c>
      <c r="H15" s="32">
        <v>-519077</v>
      </c>
      <c r="I15" s="32">
        <v>-498906</v>
      </c>
      <c r="J15" s="32">
        <v>-438872</v>
      </c>
      <c r="K15" s="32">
        <v>-454831</v>
      </c>
      <c r="L15" s="32">
        <v>-524997</v>
      </c>
      <c r="M15" s="32">
        <v>-402434</v>
      </c>
      <c r="N15" s="32">
        <v>-332942</v>
      </c>
      <c r="O15" s="32">
        <v>-404631</v>
      </c>
      <c r="P15" s="32">
        <v>-420216</v>
      </c>
      <c r="Q15" s="32">
        <v>-465725</v>
      </c>
      <c r="R15" s="32">
        <v>-415916</v>
      </c>
      <c r="S15" s="32">
        <v>-442690</v>
      </c>
      <c r="T15" s="32">
        <v>-523864</v>
      </c>
      <c r="U15" s="32">
        <v>-577240</v>
      </c>
      <c r="V15" s="32">
        <v>-563003</v>
      </c>
      <c r="W15" s="32">
        <v>-737227</v>
      </c>
      <c r="X15" s="32">
        <v>-766791</v>
      </c>
      <c r="Y15" s="32"/>
      <c r="Z15" s="32">
        <f t="shared" ref="Z15:Z23" si="1">SUM(E15:H15)</f>
        <v>-1955036</v>
      </c>
      <c r="AA15" s="32">
        <f t="shared" ref="AA15:AA23" si="2">SUM(I15:L15)</f>
        <v>-1917606</v>
      </c>
      <c r="AB15" s="32">
        <f t="shared" ref="AB15:AB23" si="3">SUM(M15:P15)</f>
        <v>-1560223</v>
      </c>
      <c r="AC15" s="32">
        <f>SUM(Q15:T15)</f>
        <v>-1848195</v>
      </c>
      <c r="AD15" s="32">
        <f>SUM(U15:X15)</f>
        <v>-2644261</v>
      </c>
      <c r="AE15" s="79"/>
      <c r="AF15" s="79"/>
      <c r="AG15" s="79"/>
      <c r="AH15" s="79"/>
      <c r="AI15" s="79"/>
    </row>
    <row r="16" spans="1:35" ht="12" customHeight="1">
      <c r="A16" s="4"/>
      <c r="B16" s="4" t="s">
        <v>164</v>
      </c>
      <c r="C16" s="4" t="s">
        <v>34</v>
      </c>
      <c r="D16" s="20" t="str">
        <f>IF('Índice IFRS 16 | Index IFRS 16'!$K$6="Português",$C16,$B16)</f>
        <v>Salaries, wages and benefits</v>
      </c>
      <c r="E16" s="32">
        <v>-268301</v>
      </c>
      <c r="F16" s="32">
        <v>-232164</v>
      </c>
      <c r="G16" s="32">
        <v>-238875</v>
      </c>
      <c r="H16" s="32">
        <v>-252109</v>
      </c>
      <c r="I16" s="32">
        <v>-264725</v>
      </c>
      <c r="J16" s="32">
        <v>-262592</v>
      </c>
      <c r="K16" s="32">
        <v>-265322</v>
      </c>
      <c r="L16" s="32">
        <v>-249480</v>
      </c>
      <c r="M16" s="32">
        <v>-272457</v>
      </c>
      <c r="N16" s="32">
        <v>-262371</v>
      </c>
      <c r="O16" s="32">
        <v>-267256</v>
      </c>
      <c r="P16" s="32">
        <v>-289787</v>
      </c>
      <c r="Q16" s="32">
        <v>-290008</v>
      </c>
      <c r="R16" s="32">
        <v>-310808</v>
      </c>
      <c r="S16" s="32">
        <v>-328843</v>
      </c>
      <c r="T16" s="32">
        <v>-366507</v>
      </c>
      <c r="U16" s="32">
        <v>-333770</v>
      </c>
      <c r="V16" s="32">
        <v>-354705</v>
      </c>
      <c r="W16" s="32">
        <v>-369899</v>
      </c>
      <c r="X16" s="32">
        <v>-354644</v>
      </c>
      <c r="Y16" s="32"/>
      <c r="Z16" s="32">
        <f t="shared" si="1"/>
        <v>-991449</v>
      </c>
      <c r="AA16" s="32">
        <f t="shared" si="2"/>
        <v>-1042119</v>
      </c>
      <c r="AB16" s="32">
        <f t="shared" si="3"/>
        <v>-1091871</v>
      </c>
      <c r="AC16" s="32">
        <f t="shared" ref="AC16:AC23" si="4">SUM(Q16:T16)</f>
        <v>-1296166</v>
      </c>
      <c r="AD16" s="32">
        <f t="shared" ref="AD16:AD23" si="5">SUM(U16:X16)</f>
        <v>-1413018</v>
      </c>
      <c r="AE16" s="79"/>
      <c r="AF16" s="79"/>
      <c r="AG16" s="79"/>
      <c r="AH16" s="79"/>
      <c r="AI16" s="79"/>
    </row>
    <row r="17" spans="1:35" ht="12" customHeight="1">
      <c r="A17" s="4"/>
      <c r="B17" s="4" t="s">
        <v>165</v>
      </c>
      <c r="C17" s="4" t="s">
        <v>35</v>
      </c>
      <c r="D17" s="20" t="str">
        <f>IF('Índice IFRS 16 | Index IFRS 16'!$K$6="Português",$C17,$B17)</f>
        <v>Aircraft and other rent</v>
      </c>
      <c r="E17" s="32">
        <v>-159598</v>
      </c>
      <c r="F17" s="32">
        <v>-161165</v>
      </c>
      <c r="G17" s="32">
        <v>-164574</v>
      </c>
      <c r="H17" s="32">
        <v>-203718</v>
      </c>
      <c r="I17" s="32">
        <v>-239804</v>
      </c>
      <c r="J17" s="32">
        <v>-273767.59999999998</v>
      </c>
      <c r="K17" s="32">
        <v>-313859</v>
      </c>
      <c r="L17" s="32">
        <v>-343894.4</v>
      </c>
      <c r="M17" s="32">
        <v>-338154</v>
      </c>
      <c r="N17" s="32">
        <v>-259353</v>
      </c>
      <c r="O17" s="32">
        <v>-281542</v>
      </c>
      <c r="P17" s="32">
        <v>-281863</v>
      </c>
      <c r="Q17" s="32">
        <v>-280429</v>
      </c>
      <c r="R17" s="32">
        <v>-290628</v>
      </c>
      <c r="S17" s="32">
        <v>-295348</v>
      </c>
      <c r="T17" s="32">
        <v>-315326</v>
      </c>
      <c r="U17" s="32">
        <v>-327080</v>
      </c>
      <c r="V17" s="32">
        <v>-361043</v>
      </c>
      <c r="W17" s="32">
        <v>-413694</v>
      </c>
      <c r="X17" s="32">
        <v>-408130</v>
      </c>
      <c r="Y17" s="32"/>
      <c r="Z17" s="32">
        <f t="shared" si="1"/>
        <v>-689055</v>
      </c>
      <c r="AA17" s="32">
        <f t="shared" si="2"/>
        <v>-1171325</v>
      </c>
      <c r="AB17" s="32">
        <f t="shared" si="3"/>
        <v>-1160912</v>
      </c>
      <c r="AC17" s="32">
        <f t="shared" si="4"/>
        <v>-1181731</v>
      </c>
      <c r="AD17" s="32">
        <f t="shared" si="5"/>
        <v>-1509947</v>
      </c>
      <c r="AE17" s="79"/>
      <c r="AF17" s="79"/>
      <c r="AG17" s="79"/>
      <c r="AH17" s="79"/>
      <c r="AI17" s="79"/>
    </row>
    <row r="18" spans="1:35" ht="12" customHeight="1">
      <c r="A18" s="4"/>
      <c r="B18" s="4" t="s">
        <v>166</v>
      </c>
      <c r="C18" s="4" t="s">
        <v>2</v>
      </c>
      <c r="D18" s="20" t="str">
        <f>IF('Índice IFRS 16 | Index IFRS 16'!$K$6="Português",$C18,$B18)</f>
        <v>Landing fees</v>
      </c>
      <c r="E18" s="32">
        <v>-76860</v>
      </c>
      <c r="F18" s="32">
        <v>-75692</v>
      </c>
      <c r="G18" s="32">
        <v>-80379</v>
      </c>
      <c r="H18" s="32">
        <v>-81471</v>
      </c>
      <c r="I18" s="32">
        <v>-94759</v>
      </c>
      <c r="J18" s="32">
        <v>-89429</v>
      </c>
      <c r="K18" s="32">
        <v>-86504</v>
      </c>
      <c r="L18" s="32">
        <v>-111918</v>
      </c>
      <c r="M18" s="32">
        <v>-120164</v>
      </c>
      <c r="N18" s="32">
        <v>-102301</v>
      </c>
      <c r="O18" s="32">
        <v>-112531</v>
      </c>
      <c r="P18" s="32">
        <v>-107696</v>
      </c>
      <c r="Q18" s="32">
        <v>-114975</v>
      </c>
      <c r="R18" s="32">
        <v>-116320</v>
      </c>
      <c r="S18" s="32">
        <v>-130001</v>
      </c>
      <c r="T18" s="32">
        <v>-129273</v>
      </c>
      <c r="U18" s="32">
        <v>-144914</v>
      </c>
      <c r="V18" s="32">
        <v>-141084</v>
      </c>
      <c r="W18" s="32">
        <v>-157201</v>
      </c>
      <c r="X18" s="32">
        <v>-148901</v>
      </c>
      <c r="Y18" s="32"/>
      <c r="Z18" s="32">
        <f t="shared" si="1"/>
        <v>-314402</v>
      </c>
      <c r="AA18" s="32">
        <f t="shared" si="2"/>
        <v>-382610</v>
      </c>
      <c r="AB18" s="32">
        <f t="shared" si="3"/>
        <v>-442692</v>
      </c>
      <c r="AC18" s="32">
        <f t="shared" si="4"/>
        <v>-490569</v>
      </c>
      <c r="AD18" s="32">
        <f t="shared" si="5"/>
        <v>-592100</v>
      </c>
      <c r="AE18" s="79"/>
      <c r="AF18" s="79"/>
      <c r="AG18" s="79"/>
      <c r="AH18" s="79"/>
      <c r="AI18" s="79"/>
    </row>
    <row r="19" spans="1:35" ht="12" customHeight="1">
      <c r="A19" s="4"/>
      <c r="B19" s="4" t="s">
        <v>167</v>
      </c>
      <c r="C19" s="4" t="s">
        <v>36</v>
      </c>
      <c r="D19" s="20" t="str">
        <f>IF('Índice IFRS 16 | Index IFRS 16'!$K$6="Português",$C19,$B19)</f>
        <v>Traffic and customer servicing</v>
      </c>
      <c r="E19" s="32">
        <v>-54235</v>
      </c>
      <c r="F19" s="32">
        <v>-57248</v>
      </c>
      <c r="G19" s="32">
        <v>-59907</v>
      </c>
      <c r="H19" s="32">
        <v>-69393</v>
      </c>
      <c r="I19" s="32">
        <v>-76568</v>
      </c>
      <c r="J19" s="32">
        <v>-75102.600000000006</v>
      </c>
      <c r="K19" s="32">
        <v>-76548</v>
      </c>
      <c r="L19" s="32">
        <v>-79707</v>
      </c>
      <c r="M19" s="32">
        <v>-84278</v>
      </c>
      <c r="N19" s="32">
        <v>-74510</v>
      </c>
      <c r="O19" s="32">
        <v>-82143</v>
      </c>
      <c r="P19" s="32">
        <v>-86358</v>
      </c>
      <c r="Q19" s="32">
        <v>-84160</v>
      </c>
      <c r="R19" s="32">
        <v>-83367</v>
      </c>
      <c r="S19" s="32">
        <v>-92891</v>
      </c>
      <c r="T19" s="32">
        <v>-97423</v>
      </c>
      <c r="U19" s="32">
        <v>-98092</v>
      </c>
      <c r="V19" s="32">
        <v>-92682</v>
      </c>
      <c r="W19" s="32">
        <v>-104809</v>
      </c>
      <c r="X19" s="32">
        <v>-99811</v>
      </c>
      <c r="Y19" s="32"/>
      <c r="Z19" s="32">
        <f t="shared" si="1"/>
        <v>-240783</v>
      </c>
      <c r="AA19" s="32">
        <f t="shared" si="2"/>
        <v>-307925.59999999998</v>
      </c>
      <c r="AB19" s="32">
        <f t="shared" si="3"/>
        <v>-327289</v>
      </c>
      <c r="AC19" s="32">
        <f t="shared" si="4"/>
        <v>-357841</v>
      </c>
      <c r="AD19" s="32">
        <f t="shared" si="5"/>
        <v>-395394</v>
      </c>
      <c r="AE19" s="79"/>
      <c r="AF19" s="79"/>
      <c r="AG19" s="79"/>
      <c r="AH19" s="79"/>
      <c r="AI19" s="79"/>
    </row>
    <row r="20" spans="1:35" ht="12" customHeight="1">
      <c r="A20" s="4"/>
      <c r="B20" s="4" t="s">
        <v>168</v>
      </c>
      <c r="C20" s="4" t="s">
        <v>3</v>
      </c>
      <c r="D20" s="20" t="str">
        <f>IF('Índice IFRS 16 | Index IFRS 16'!$K$6="Português",$C20,$B20)</f>
        <v>Sales and marketing</v>
      </c>
      <c r="E20" s="32">
        <v>-56178</v>
      </c>
      <c r="F20" s="32">
        <v>-60236</v>
      </c>
      <c r="G20" s="32">
        <v>-58983</v>
      </c>
      <c r="H20" s="32">
        <v>-63962</v>
      </c>
      <c r="I20" s="32">
        <v>-62114</v>
      </c>
      <c r="J20" s="32">
        <v>-57407</v>
      </c>
      <c r="K20" s="32">
        <v>-66939</v>
      </c>
      <c r="L20" s="32">
        <v>-71754</v>
      </c>
      <c r="M20" s="32">
        <v>-59798</v>
      </c>
      <c r="N20" s="32">
        <v>-71639</v>
      </c>
      <c r="O20" s="32">
        <v>-66774</v>
      </c>
      <c r="P20" s="32">
        <v>-77992</v>
      </c>
      <c r="Q20" s="32">
        <v>-69686</v>
      </c>
      <c r="R20" s="32">
        <v>-68627</v>
      </c>
      <c r="S20" s="32">
        <v>-81722</v>
      </c>
      <c r="T20" s="32">
        <v>-89505</v>
      </c>
      <c r="U20" s="32">
        <v>-84384</v>
      </c>
      <c r="V20" s="32">
        <v>-77562</v>
      </c>
      <c r="W20" s="32">
        <v>-100126</v>
      </c>
      <c r="X20" s="32">
        <v>-106591</v>
      </c>
      <c r="Y20" s="32"/>
      <c r="Z20" s="32">
        <f t="shared" si="1"/>
        <v>-239359</v>
      </c>
      <c r="AA20" s="32">
        <f t="shared" si="2"/>
        <v>-258214</v>
      </c>
      <c r="AB20" s="32">
        <f t="shared" si="3"/>
        <v>-276203</v>
      </c>
      <c r="AC20" s="32">
        <f t="shared" si="4"/>
        <v>-309540</v>
      </c>
      <c r="AD20" s="32">
        <f t="shared" si="5"/>
        <v>-368663</v>
      </c>
      <c r="AE20" s="79"/>
      <c r="AF20" s="79"/>
      <c r="AG20" s="79"/>
      <c r="AH20" s="79"/>
      <c r="AI20" s="79"/>
    </row>
    <row r="21" spans="1:35" ht="12" customHeight="1">
      <c r="A21" s="4"/>
      <c r="B21" s="4" t="s">
        <v>170</v>
      </c>
      <c r="C21" s="4" t="s">
        <v>4</v>
      </c>
      <c r="D21" s="20" t="str">
        <f>IF('Índice IFRS 16 | Index IFRS 16'!$K$6="Português",$C21,$B21)</f>
        <v>Maintenance materials and repairs</v>
      </c>
      <c r="E21" s="32">
        <v>-98692</v>
      </c>
      <c r="F21" s="32">
        <v>-78088</v>
      </c>
      <c r="G21" s="32">
        <v>-93002</v>
      </c>
      <c r="H21" s="32">
        <v>-83557</v>
      </c>
      <c r="I21" s="32">
        <v>-123388</v>
      </c>
      <c r="J21" s="32">
        <v>-131173</v>
      </c>
      <c r="K21" s="32">
        <v>-194283</v>
      </c>
      <c r="L21" s="32">
        <v>-195053.4</v>
      </c>
      <c r="M21" s="32">
        <v>-189797</v>
      </c>
      <c r="N21" s="32">
        <v>-155930</v>
      </c>
      <c r="O21" s="32">
        <v>-181331</v>
      </c>
      <c r="P21" s="32">
        <v>-181681</v>
      </c>
      <c r="Q21" s="32">
        <v>-146030</v>
      </c>
      <c r="R21" s="32">
        <v>-129293</v>
      </c>
      <c r="S21" s="32">
        <v>-158801</v>
      </c>
      <c r="T21" s="32">
        <v>-134020</v>
      </c>
      <c r="U21" s="32">
        <v>-123303</v>
      </c>
      <c r="V21" s="32">
        <v>-146499</v>
      </c>
      <c r="W21" s="32">
        <v>-173153</v>
      </c>
      <c r="X21" s="32">
        <v>-61522</v>
      </c>
      <c r="Y21" s="32"/>
      <c r="Z21" s="32">
        <f t="shared" si="1"/>
        <v>-353339</v>
      </c>
      <c r="AA21" s="32">
        <f t="shared" si="2"/>
        <v>-643897.4</v>
      </c>
      <c r="AB21" s="32">
        <f t="shared" si="3"/>
        <v>-708739</v>
      </c>
      <c r="AC21" s="32">
        <f t="shared" si="4"/>
        <v>-568144</v>
      </c>
      <c r="AD21" s="32">
        <f t="shared" si="5"/>
        <v>-504477</v>
      </c>
      <c r="AE21" s="79"/>
      <c r="AF21" s="79"/>
      <c r="AG21" s="79"/>
      <c r="AH21" s="79"/>
      <c r="AI21" s="79"/>
    </row>
    <row r="22" spans="1:35" ht="12" customHeight="1">
      <c r="A22" s="4"/>
      <c r="B22" s="4" t="s">
        <v>171</v>
      </c>
      <c r="C22" s="4" t="s">
        <v>5</v>
      </c>
      <c r="D22" s="20" t="str">
        <f>IF('Índice IFRS 16 | Index IFRS 16'!$K$6="Português",$C22,$B22)</f>
        <v>Depreciation and amortization</v>
      </c>
      <c r="E22" s="32">
        <v>-51412</v>
      </c>
      <c r="F22" s="32">
        <v>-50358</v>
      </c>
      <c r="G22" s="32">
        <v>-49442</v>
      </c>
      <c r="H22" s="32">
        <v>-46543</v>
      </c>
      <c r="I22" s="32">
        <v>-49385</v>
      </c>
      <c r="J22" s="32">
        <v>-51615</v>
      </c>
      <c r="K22" s="32">
        <v>-57241</v>
      </c>
      <c r="L22" s="32">
        <v>-59742</v>
      </c>
      <c r="M22" s="32">
        <v>-68811</v>
      </c>
      <c r="N22" s="32">
        <v>-76611</v>
      </c>
      <c r="O22" s="32">
        <v>-80465</v>
      </c>
      <c r="P22" s="32">
        <v>-75314</v>
      </c>
      <c r="Q22" s="32">
        <v>-76593</v>
      </c>
      <c r="R22" s="32">
        <v>-80576</v>
      </c>
      <c r="S22" s="32">
        <v>-89383</v>
      </c>
      <c r="T22" s="32">
        <v>-53241</v>
      </c>
      <c r="U22" s="32">
        <v>-81168</v>
      </c>
      <c r="V22" s="32">
        <v>-84543</v>
      </c>
      <c r="W22" s="32">
        <v>-87566</v>
      </c>
      <c r="X22" s="32">
        <v>-71624</v>
      </c>
      <c r="Y22" s="32"/>
      <c r="Z22" s="32">
        <f t="shared" si="1"/>
        <v>-197755</v>
      </c>
      <c r="AA22" s="32">
        <f t="shared" si="2"/>
        <v>-217983</v>
      </c>
      <c r="AB22" s="32">
        <f t="shared" si="3"/>
        <v>-301201</v>
      </c>
      <c r="AC22" s="32">
        <f t="shared" si="4"/>
        <v>-299793</v>
      </c>
      <c r="AD22" s="32">
        <f t="shared" si="5"/>
        <v>-324901</v>
      </c>
      <c r="AE22" s="79"/>
      <c r="AF22" s="79"/>
      <c r="AG22" s="79"/>
      <c r="AH22" s="79"/>
      <c r="AI22" s="79"/>
    </row>
    <row r="23" spans="1:35" ht="12" customHeight="1">
      <c r="A23" s="4"/>
      <c r="B23" s="4" t="s">
        <v>172</v>
      </c>
      <c r="C23" s="4" t="s">
        <v>37</v>
      </c>
      <c r="D23" s="20" t="str">
        <f>IF('Índice IFRS 16 | Index IFRS 16'!$K$6="Português",$C23,$B23)</f>
        <v>Other operating expenses</v>
      </c>
      <c r="E23" s="32">
        <v>-107170</v>
      </c>
      <c r="F23" s="32">
        <v>-107403</v>
      </c>
      <c r="G23" s="32">
        <v>-113084</v>
      </c>
      <c r="H23" s="32">
        <v>-93292</v>
      </c>
      <c r="I23" s="32">
        <v>-126717</v>
      </c>
      <c r="J23" s="32">
        <v>-54468</v>
      </c>
      <c r="K23" s="32">
        <v>-143934</v>
      </c>
      <c r="L23" s="32">
        <v>-158654</v>
      </c>
      <c r="M23" s="32">
        <v>-125678</v>
      </c>
      <c r="N23" s="32">
        <v>-106975</v>
      </c>
      <c r="O23" s="32">
        <v>-94106</v>
      </c>
      <c r="P23" s="32">
        <v>-129716</v>
      </c>
      <c r="Q23" s="32">
        <v>-141518</v>
      </c>
      <c r="R23" s="32">
        <v>-122822</v>
      </c>
      <c r="S23" s="32">
        <v>-129255</v>
      </c>
      <c r="T23" s="32">
        <v>-179532</v>
      </c>
      <c r="U23" s="32">
        <v>-167523</v>
      </c>
      <c r="V23" s="32">
        <v>-172180.4894841616</v>
      </c>
      <c r="W23" s="32">
        <v>-123869</v>
      </c>
      <c r="X23" s="32">
        <v>-179482</v>
      </c>
      <c r="Y23" s="32"/>
      <c r="Z23" s="32">
        <f t="shared" si="1"/>
        <v>-420949</v>
      </c>
      <c r="AA23" s="32">
        <f t="shared" si="2"/>
        <v>-483773</v>
      </c>
      <c r="AB23" s="32">
        <f t="shared" si="3"/>
        <v>-456475</v>
      </c>
      <c r="AC23" s="32">
        <f t="shared" si="4"/>
        <v>-573127</v>
      </c>
      <c r="AD23" s="32">
        <f t="shared" si="5"/>
        <v>-643054.4894841616</v>
      </c>
      <c r="AE23" s="79"/>
      <c r="AF23" s="79"/>
      <c r="AG23" s="79"/>
      <c r="AH23" s="79"/>
      <c r="AI23" s="79"/>
    </row>
    <row r="24" spans="1:35" ht="12" customHeight="1">
      <c r="A24" s="4"/>
      <c r="B24" s="4" t="s">
        <v>173</v>
      </c>
      <c r="C24" s="4" t="s">
        <v>38</v>
      </c>
      <c r="D24" s="57" t="str">
        <f>IF('Índice IFRS 16 | Index IFRS 16'!$K$6="Português",$C24,$B24)</f>
        <v>Total Operating expenses</v>
      </c>
      <c r="E24" s="34">
        <f t="shared" ref="E24:X24" si="6">SUM(E15:E23)</f>
        <v>-1361688</v>
      </c>
      <c r="F24" s="34">
        <f t="shared" si="6"/>
        <v>-1280502</v>
      </c>
      <c r="G24" s="34">
        <f t="shared" si="6"/>
        <v>-1346815</v>
      </c>
      <c r="H24" s="34">
        <f t="shared" si="6"/>
        <v>-1413122</v>
      </c>
      <c r="I24" s="34">
        <f t="shared" si="6"/>
        <v>-1536366</v>
      </c>
      <c r="J24" s="34">
        <f>SUM(J15:J23)</f>
        <v>-1434426.2000000002</v>
      </c>
      <c r="K24" s="34">
        <f t="shared" si="6"/>
        <v>-1659461</v>
      </c>
      <c r="L24" s="34">
        <f t="shared" si="6"/>
        <v>-1795199.7999999998</v>
      </c>
      <c r="M24" s="34">
        <f t="shared" si="6"/>
        <v>-1661571</v>
      </c>
      <c r="N24" s="34">
        <f t="shared" si="6"/>
        <v>-1442632</v>
      </c>
      <c r="O24" s="34">
        <f t="shared" si="6"/>
        <v>-1570779</v>
      </c>
      <c r="P24" s="34">
        <f t="shared" si="6"/>
        <v>-1650623</v>
      </c>
      <c r="Q24" s="34">
        <f t="shared" si="6"/>
        <v>-1669124</v>
      </c>
      <c r="R24" s="34">
        <f t="shared" si="6"/>
        <v>-1618357</v>
      </c>
      <c r="S24" s="34">
        <f t="shared" si="6"/>
        <v>-1748934</v>
      </c>
      <c r="T24" s="34">
        <f t="shared" si="6"/>
        <v>-1888691</v>
      </c>
      <c r="U24" s="34">
        <f t="shared" si="6"/>
        <v>-1937474</v>
      </c>
      <c r="V24" s="34">
        <f t="shared" si="6"/>
        <v>-1993301.4894841616</v>
      </c>
      <c r="W24" s="34">
        <f t="shared" si="6"/>
        <v>-2267544</v>
      </c>
      <c r="X24" s="34">
        <f t="shared" si="6"/>
        <v>-2197496</v>
      </c>
      <c r="Y24" s="45"/>
      <c r="Z24" s="34">
        <f>SUM(Z15:Z23)</f>
        <v>-5402127</v>
      </c>
      <c r="AA24" s="34">
        <f>SUM(AA15:AA23)</f>
        <v>-6425453</v>
      </c>
      <c r="AB24" s="34">
        <f>SUM(AB15:AB23)</f>
        <v>-6325605</v>
      </c>
      <c r="AC24" s="34">
        <f>SUM(AC15:AC23)</f>
        <v>-6925106</v>
      </c>
      <c r="AD24" s="34">
        <f>SUM(AD15:AD23)</f>
        <v>-8395815.4894841611</v>
      </c>
      <c r="AE24" s="79"/>
      <c r="AF24" s="79"/>
      <c r="AG24" s="79"/>
      <c r="AH24" s="79"/>
      <c r="AI24" s="79"/>
    </row>
    <row r="25" spans="1:35" ht="10.5" customHeight="1">
      <c r="A25" s="4"/>
      <c r="B25" s="4"/>
      <c r="C25" s="4"/>
      <c r="D25" s="22"/>
      <c r="AC25" s="2"/>
      <c r="AD25" s="2"/>
      <c r="AE25" s="79"/>
      <c r="AF25" s="79"/>
      <c r="AG25" s="79"/>
      <c r="AH25" s="79"/>
      <c r="AI25" s="79"/>
    </row>
    <row r="26" spans="1:35" ht="12" customHeight="1">
      <c r="A26" s="4"/>
      <c r="B26" s="4" t="s">
        <v>174</v>
      </c>
      <c r="C26" s="4" t="s">
        <v>41</v>
      </c>
      <c r="D26" s="18" t="str">
        <f>IF('Índice IFRS 16 | Index IFRS 16'!$K$6="Português",$C26,$B26)</f>
        <v>Income (loss) for the period</v>
      </c>
      <c r="E26" s="1">
        <f t="shared" ref="E26:P26" si="7">E12+E24</f>
        <v>38236</v>
      </c>
      <c r="F26" s="1">
        <f t="shared" si="7"/>
        <v>93541</v>
      </c>
      <c r="G26" s="1">
        <f t="shared" si="7"/>
        <v>123102</v>
      </c>
      <c r="H26" s="1">
        <f t="shared" si="7"/>
        <v>146047</v>
      </c>
      <c r="I26" s="1">
        <f t="shared" si="7"/>
        <v>20090</v>
      </c>
      <c r="J26" s="1">
        <f t="shared" si="7"/>
        <v>-36749.200000000186</v>
      </c>
      <c r="K26" s="1">
        <f t="shared" si="7"/>
        <v>-27890</v>
      </c>
      <c r="L26" s="1">
        <f t="shared" si="7"/>
        <v>-123037.79999999981</v>
      </c>
      <c r="M26" s="1">
        <f t="shared" si="7"/>
        <v>6957</v>
      </c>
      <c r="N26" s="1">
        <f t="shared" si="7"/>
        <v>1317</v>
      </c>
      <c r="O26" s="1">
        <f t="shared" si="7"/>
        <v>166042</v>
      </c>
      <c r="P26" s="1">
        <f t="shared" si="7"/>
        <v>169970</v>
      </c>
      <c r="Q26" s="1">
        <f t="shared" ref="Q26:X26" si="8">Q12+Q24</f>
        <v>209226</v>
      </c>
      <c r="R26" s="1">
        <f t="shared" si="8"/>
        <v>98767</v>
      </c>
      <c r="S26" s="1">
        <f t="shared" si="8"/>
        <v>242960</v>
      </c>
      <c r="T26" s="1">
        <f t="shared" si="8"/>
        <v>297414.56680132635</v>
      </c>
      <c r="U26" s="1">
        <f t="shared" si="8"/>
        <v>275926</v>
      </c>
      <c r="V26" s="1">
        <f t="shared" si="8"/>
        <v>75774.510515838396</v>
      </c>
      <c r="W26" s="1">
        <f t="shared" si="8"/>
        <v>174107</v>
      </c>
      <c r="X26" s="1">
        <f t="shared" si="8"/>
        <v>282934</v>
      </c>
      <c r="Y26" s="1"/>
      <c r="Z26" s="1">
        <f>Z12+Z24</f>
        <v>400926</v>
      </c>
      <c r="AA26" s="1">
        <f>AA12+AA24</f>
        <v>-167587</v>
      </c>
      <c r="AB26" s="1">
        <f>AB12+AB24</f>
        <v>344286</v>
      </c>
      <c r="AC26" s="1">
        <f>AC12+AC24</f>
        <v>848367.56680132542</v>
      </c>
      <c r="AD26" s="1">
        <f>AD12+AD24</f>
        <v>808741.51051583886</v>
      </c>
      <c r="AE26" s="79"/>
      <c r="AF26" s="79"/>
      <c r="AG26" s="79"/>
      <c r="AH26" s="79"/>
      <c r="AI26" s="79"/>
    </row>
    <row r="27" spans="1:35" ht="12" customHeight="1">
      <c r="A27" s="4"/>
      <c r="B27" s="4" t="s">
        <v>175</v>
      </c>
      <c r="C27" s="4" t="s">
        <v>7</v>
      </c>
      <c r="D27" s="10" t="str">
        <f>IF('Índice IFRS 16 | Index IFRS 16'!$K$6="Português",$C27,$B27)</f>
        <v xml:space="preserve">EBIT Margin </v>
      </c>
      <c r="E27" s="78">
        <f t="shared" ref="E27:Z27" si="9">E26/E12</f>
        <v>2.7312911272326212E-2</v>
      </c>
      <c r="F27" s="78">
        <f t="shared" si="9"/>
        <v>6.8077199912957603E-2</v>
      </c>
      <c r="G27" s="78">
        <f t="shared" si="9"/>
        <v>8.3747585748038839E-2</v>
      </c>
      <c r="H27" s="78">
        <f t="shared" si="9"/>
        <v>9.3669768960260247E-2</v>
      </c>
      <c r="I27" s="78">
        <f t="shared" si="9"/>
        <v>1.2907528384997712E-2</v>
      </c>
      <c r="J27" s="78">
        <f t="shared" si="9"/>
        <v>-2.6293056264072592E-2</v>
      </c>
      <c r="K27" s="78">
        <f t="shared" si="9"/>
        <v>-1.7093954231841582E-2</v>
      </c>
      <c r="L27" s="78">
        <f t="shared" si="9"/>
        <v>-7.3580071787302789E-2</v>
      </c>
      <c r="M27" s="78">
        <f t="shared" si="9"/>
        <v>4.1695434538707174E-3</v>
      </c>
      <c r="N27" s="78">
        <f t="shared" si="9"/>
        <v>9.1208207492092866E-4</v>
      </c>
      <c r="O27" s="78">
        <f t="shared" si="9"/>
        <v>9.5601101092167823E-2</v>
      </c>
      <c r="P27" s="78">
        <f t="shared" si="9"/>
        <v>9.3359691045719714E-2</v>
      </c>
      <c r="Q27" s="78">
        <f t="shared" ref="Q27:X27" si="10">Q26/Q12</f>
        <v>0.1113881864402268</v>
      </c>
      <c r="R27" s="78">
        <f t="shared" si="10"/>
        <v>5.7518851288549923E-2</v>
      </c>
      <c r="S27" s="78">
        <f t="shared" si="10"/>
        <v>0.12197436208954894</v>
      </c>
      <c r="T27" s="78">
        <f t="shared" si="10"/>
        <v>0.13604766911439617</v>
      </c>
      <c r="U27" s="78">
        <f t="shared" si="10"/>
        <v>0.12466160657811512</v>
      </c>
      <c r="V27" s="78">
        <f t="shared" si="10"/>
        <v>3.6622391113636424E-2</v>
      </c>
      <c r="W27" s="78">
        <f t="shared" si="10"/>
        <v>7.1307078693883766E-2</v>
      </c>
      <c r="X27" s="78">
        <f t="shared" si="10"/>
        <v>0.11406651266111117</v>
      </c>
      <c r="Y27" s="46"/>
      <c r="Z27" s="78">
        <f t="shared" si="9"/>
        <v>6.9088805496003575E-2</v>
      </c>
      <c r="AA27" s="78">
        <f>AA26/AA12</f>
        <v>-2.6780215491990399E-2</v>
      </c>
      <c r="AB27" s="78">
        <f>AB26/AB12</f>
        <v>5.1617934985744143E-2</v>
      </c>
      <c r="AC27" s="78">
        <f>AC26/AC12</f>
        <v>0.10913622584689854</v>
      </c>
      <c r="AD27" s="78">
        <f>AD26/AD12</f>
        <v>8.7863165007923669E-2</v>
      </c>
      <c r="AE27" s="79"/>
      <c r="AF27" s="79"/>
      <c r="AG27" s="79"/>
      <c r="AH27" s="79"/>
      <c r="AI27" s="79"/>
    </row>
    <row r="28" spans="1:35" ht="8.25" customHeight="1">
      <c r="A28" s="16"/>
      <c r="B28" s="16"/>
      <c r="C28" s="16"/>
      <c r="D28" s="23"/>
      <c r="E28" s="24"/>
      <c r="F28" s="24"/>
      <c r="G28" s="24"/>
      <c r="H28" s="24"/>
      <c r="I28" s="24"/>
      <c r="J28" s="24"/>
      <c r="K28" s="24"/>
      <c r="L28" s="24"/>
      <c r="M28" s="24"/>
      <c r="N28" s="24"/>
      <c r="O28" s="24"/>
      <c r="P28" s="24"/>
      <c r="Q28" s="24"/>
      <c r="R28" s="24"/>
      <c r="S28" s="24"/>
      <c r="T28" s="24"/>
      <c r="U28" s="24"/>
      <c r="V28" s="24"/>
      <c r="W28" s="24"/>
      <c r="X28" s="24"/>
      <c r="Y28" s="37"/>
      <c r="Z28" s="24"/>
      <c r="AA28" s="24"/>
      <c r="AB28" s="24"/>
      <c r="AC28" s="24"/>
      <c r="AD28" s="24"/>
      <c r="AE28" s="79"/>
      <c r="AF28" s="79"/>
      <c r="AG28" s="79"/>
      <c r="AH28" s="79"/>
      <c r="AI28" s="79"/>
    </row>
    <row r="29" spans="1:35" ht="12" customHeight="1">
      <c r="A29" s="4"/>
      <c r="B29" s="4" t="s">
        <v>176</v>
      </c>
      <c r="C29" s="4" t="s">
        <v>8</v>
      </c>
      <c r="D29" s="18" t="str">
        <f>IF('Índice IFRS 16 | Index IFRS 16'!$K$6="Português",$C29,$B29)</f>
        <v xml:space="preserve">Financial result </v>
      </c>
      <c r="W29" s="81"/>
      <c r="X29" s="1"/>
      <c r="AC29" s="2"/>
      <c r="AD29" s="1"/>
      <c r="AE29" s="79"/>
      <c r="AF29" s="79"/>
      <c r="AG29" s="79"/>
      <c r="AH29" s="79"/>
      <c r="AI29" s="79"/>
    </row>
    <row r="30" spans="1:35" ht="12" customHeight="1">
      <c r="A30" s="4"/>
      <c r="B30" s="4" t="s">
        <v>177</v>
      </c>
      <c r="C30" s="4" t="s">
        <v>9</v>
      </c>
      <c r="D30" s="20" t="str">
        <f>IF('Índice IFRS 16 | Index IFRS 16'!$K$6="Português",$C30,$B30)</f>
        <v xml:space="preserve">Financial income </v>
      </c>
      <c r="E30" s="32">
        <v>8353</v>
      </c>
      <c r="F30" s="32">
        <v>9804</v>
      </c>
      <c r="G30" s="32">
        <v>9508</v>
      </c>
      <c r="H30" s="32">
        <v>13853</v>
      </c>
      <c r="I30" s="32">
        <v>11922</v>
      </c>
      <c r="J30" s="32">
        <v>8565</v>
      </c>
      <c r="K30" s="32">
        <v>14375</v>
      </c>
      <c r="L30" s="32">
        <v>8316.4</v>
      </c>
      <c r="M30" s="32">
        <v>7604</v>
      </c>
      <c r="N30" s="32">
        <v>7229</v>
      </c>
      <c r="O30" s="32">
        <v>18829</v>
      </c>
      <c r="P30" s="32">
        <v>17405</v>
      </c>
      <c r="Q30" s="32">
        <v>8067</v>
      </c>
      <c r="R30" s="32">
        <v>26194</v>
      </c>
      <c r="S30" s="32">
        <v>34970</v>
      </c>
      <c r="T30" s="32">
        <v>25574</v>
      </c>
      <c r="U30" s="32">
        <v>12447</v>
      </c>
      <c r="V30" s="32">
        <v>11376</v>
      </c>
      <c r="W30" s="82">
        <v>9748</v>
      </c>
      <c r="X30" s="11">
        <v>7822</v>
      </c>
      <c r="Y30" s="11"/>
      <c r="Z30" s="32">
        <f>SUM(E30:H30)</f>
        <v>41518</v>
      </c>
      <c r="AA30" s="32">
        <f>SUM(I30:L30)</f>
        <v>43178.400000000001</v>
      </c>
      <c r="AB30" s="32">
        <f>SUM(M30:P30)</f>
        <v>51067</v>
      </c>
      <c r="AC30" s="32">
        <v>94805</v>
      </c>
      <c r="AD30" s="11">
        <v>41393</v>
      </c>
      <c r="AE30" s="79"/>
      <c r="AF30" s="79"/>
      <c r="AG30" s="79"/>
      <c r="AH30" s="79"/>
      <c r="AI30" s="79"/>
    </row>
    <row r="31" spans="1:35" ht="12" customHeight="1">
      <c r="A31" s="4"/>
      <c r="B31" s="4" t="s">
        <v>178</v>
      </c>
      <c r="C31" s="4" t="s">
        <v>10</v>
      </c>
      <c r="D31" s="20" t="str">
        <f>IF('Índice IFRS 16 | Index IFRS 16'!$K$6="Português",$C31,$B31)</f>
        <v xml:space="preserve">Financial expense </v>
      </c>
      <c r="E31" s="32">
        <v>-102757</v>
      </c>
      <c r="F31" s="32">
        <v>-96247</v>
      </c>
      <c r="G31" s="32">
        <v>-121256</v>
      </c>
      <c r="H31" s="32">
        <v>-139789</v>
      </c>
      <c r="I31" s="32">
        <v>-116795</v>
      </c>
      <c r="J31" s="32">
        <v>-181815</v>
      </c>
      <c r="K31" s="32">
        <v>-199468</v>
      </c>
      <c r="L31" s="32">
        <v>-187841</v>
      </c>
      <c r="M31" s="32">
        <v>-215312</v>
      </c>
      <c r="N31" s="32">
        <v>-176004</v>
      </c>
      <c r="O31" s="32">
        <v>-200513</v>
      </c>
      <c r="P31" s="32">
        <v>-139371</v>
      </c>
      <c r="Q31" s="32">
        <v>-139347</v>
      </c>
      <c r="R31" s="32">
        <v>-137974</v>
      </c>
      <c r="S31" s="32">
        <v>-141150</v>
      </c>
      <c r="T31" s="32">
        <v>-105562</v>
      </c>
      <c r="U31" s="32">
        <v>-89436</v>
      </c>
      <c r="V31" s="32">
        <v>-93141</v>
      </c>
      <c r="W31" s="32">
        <v>-105978</v>
      </c>
      <c r="X31" s="32">
        <v>-121652</v>
      </c>
      <c r="Y31" s="40"/>
      <c r="Z31" s="32">
        <f>SUM(E31:H31)</f>
        <v>-460049</v>
      </c>
      <c r="AA31" s="32">
        <f>SUM(I31:L31)</f>
        <v>-685919</v>
      </c>
      <c r="AB31" s="32">
        <f>SUM(M31:P31)</f>
        <v>-731200</v>
      </c>
      <c r="AC31" s="32">
        <v>-524033</v>
      </c>
      <c r="AD31" s="32">
        <v>-410207</v>
      </c>
      <c r="AE31" s="79"/>
      <c r="AF31" s="79"/>
      <c r="AG31" s="79"/>
      <c r="AH31" s="79"/>
      <c r="AI31" s="79"/>
    </row>
    <row r="32" spans="1:35" ht="12" customHeight="1">
      <c r="A32" s="4"/>
      <c r="B32" s="4" t="s">
        <v>179</v>
      </c>
      <c r="C32" s="4" t="s">
        <v>11</v>
      </c>
      <c r="D32" s="20" t="str">
        <f>IF('Índice IFRS 16 | Index IFRS 16'!$K$6="Português",$C32,$B32)</f>
        <v xml:space="preserve">Derivative financial instruments </v>
      </c>
      <c r="E32" s="32">
        <v>-23569</v>
      </c>
      <c r="F32" s="32">
        <v>-8008</v>
      </c>
      <c r="G32" s="32">
        <v>30335</v>
      </c>
      <c r="H32" s="32">
        <v>5487</v>
      </c>
      <c r="I32" s="32">
        <v>74645</v>
      </c>
      <c r="J32" s="32">
        <v>-65705.5</v>
      </c>
      <c r="K32" s="32">
        <v>119772</v>
      </c>
      <c r="L32" s="32">
        <v>-211503.9</v>
      </c>
      <c r="M32" s="32">
        <v>-2799</v>
      </c>
      <c r="N32" s="32">
        <v>7100</v>
      </c>
      <c r="O32" s="32">
        <v>4133</v>
      </c>
      <c r="P32" s="32">
        <v>2366</v>
      </c>
      <c r="Q32" s="32">
        <v>-52195</v>
      </c>
      <c r="R32" s="32">
        <v>-53267</v>
      </c>
      <c r="S32" s="32">
        <v>16873</v>
      </c>
      <c r="T32" s="32">
        <v>-1582</v>
      </c>
      <c r="U32" s="32">
        <v>13498</v>
      </c>
      <c r="V32" s="32">
        <v>300087</v>
      </c>
      <c r="W32" s="82">
        <v>36883</v>
      </c>
      <c r="X32" s="32">
        <v>-52374</v>
      </c>
      <c r="Y32" s="11"/>
      <c r="Z32" s="32">
        <f>SUM(E32:H32)</f>
        <v>4245</v>
      </c>
      <c r="AA32" s="32">
        <f>SUM(I32:L32)</f>
        <v>-82792.399999999994</v>
      </c>
      <c r="AB32" s="32">
        <f>SUM(M32:P32)</f>
        <v>10800</v>
      </c>
      <c r="AC32" s="32">
        <v>-90171</v>
      </c>
      <c r="AD32" s="11">
        <v>298094</v>
      </c>
      <c r="AE32" s="79"/>
      <c r="AF32" s="79"/>
      <c r="AG32" s="79"/>
      <c r="AH32" s="79"/>
      <c r="AI32" s="79"/>
    </row>
    <row r="33" spans="1:35" ht="12" customHeight="1">
      <c r="A33" s="4"/>
      <c r="B33" s="4" t="s">
        <v>180</v>
      </c>
      <c r="C33" s="4" t="s">
        <v>293</v>
      </c>
      <c r="D33" s="20" t="str">
        <f>IF('Índice IFRS 16 | Index IFRS 16'!$K$6="Português",$C33,$B33)</f>
        <v xml:space="preserve">Foreign currency exchange, net </v>
      </c>
      <c r="E33" s="32">
        <v>20475</v>
      </c>
      <c r="F33" s="32">
        <v>19150</v>
      </c>
      <c r="G33" s="32">
        <v>-68210</v>
      </c>
      <c r="H33" s="32">
        <v>-45519</v>
      </c>
      <c r="I33" s="32">
        <v>-81762</v>
      </c>
      <c r="J33" s="32">
        <v>8096</v>
      </c>
      <c r="K33" s="32">
        <v>-157687</v>
      </c>
      <c r="L33" s="32">
        <v>47048.4</v>
      </c>
      <c r="M33" s="32">
        <v>135511</v>
      </c>
      <c r="N33" s="32">
        <v>85656</v>
      </c>
      <c r="O33" s="32">
        <v>-11393</v>
      </c>
      <c r="P33" s="32">
        <v>-30106</v>
      </c>
      <c r="Q33" s="32">
        <v>27010</v>
      </c>
      <c r="R33" s="32">
        <v>6756</v>
      </c>
      <c r="S33" s="32">
        <v>19902</v>
      </c>
      <c r="T33" s="32">
        <v>4203</v>
      </c>
      <c r="U33" s="32">
        <v>-215</v>
      </c>
      <c r="V33" s="32">
        <v>-152664</v>
      </c>
      <c r="W33" s="32">
        <v>-35018</v>
      </c>
      <c r="X33" s="32">
        <v>-6809</v>
      </c>
      <c r="Y33" s="11"/>
      <c r="Z33" s="32">
        <f>SUM(E33:H33)</f>
        <v>-74104</v>
      </c>
      <c r="AA33" s="32">
        <f>SUM(I33:L33)</f>
        <v>-184304.6</v>
      </c>
      <c r="AB33" s="32">
        <f>SUM(M33:P33)</f>
        <v>179668</v>
      </c>
      <c r="AC33" s="32">
        <v>57871</v>
      </c>
      <c r="AD33" s="32">
        <v>-194706</v>
      </c>
      <c r="AE33" s="79"/>
      <c r="AF33" s="79"/>
      <c r="AG33" s="79"/>
      <c r="AH33" s="79"/>
      <c r="AI33" s="79"/>
    </row>
    <row r="34" spans="1:35" ht="12" customHeight="1">
      <c r="A34" s="4"/>
      <c r="B34" s="4"/>
      <c r="C34" s="4"/>
      <c r="D34" s="23"/>
      <c r="E34" s="21">
        <f>SUM(E30:E33)</f>
        <v>-97498</v>
      </c>
      <c r="F34" s="21">
        <f>SUM(F30:F33)</f>
        <v>-75301</v>
      </c>
      <c r="G34" s="21">
        <f t="shared" ref="G34:X34" si="11">SUM(G30:G33)</f>
        <v>-149623</v>
      </c>
      <c r="H34" s="21">
        <f t="shared" si="11"/>
        <v>-165968</v>
      </c>
      <c r="I34" s="21">
        <f t="shared" si="11"/>
        <v>-111990</v>
      </c>
      <c r="J34" s="21">
        <f t="shared" si="11"/>
        <v>-230859.5</v>
      </c>
      <c r="K34" s="21">
        <f t="shared" si="11"/>
        <v>-223008</v>
      </c>
      <c r="L34" s="21">
        <f t="shared" si="11"/>
        <v>-343980.1</v>
      </c>
      <c r="M34" s="21">
        <f t="shared" si="11"/>
        <v>-74996</v>
      </c>
      <c r="N34" s="21">
        <f t="shared" si="11"/>
        <v>-76019</v>
      </c>
      <c r="O34" s="21">
        <f t="shared" si="11"/>
        <v>-188944</v>
      </c>
      <c r="P34" s="21">
        <f t="shared" si="11"/>
        <v>-149706</v>
      </c>
      <c r="Q34" s="21">
        <f t="shared" si="11"/>
        <v>-156465</v>
      </c>
      <c r="R34" s="21">
        <f t="shared" si="11"/>
        <v>-158291</v>
      </c>
      <c r="S34" s="21">
        <f t="shared" si="11"/>
        <v>-69405</v>
      </c>
      <c r="T34" s="21">
        <f t="shared" si="11"/>
        <v>-77367</v>
      </c>
      <c r="U34" s="21">
        <f t="shared" si="11"/>
        <v>-63706</v>
      </c>
      <c r="V34" s="21">
        <f t="shared" si="11"/>
        <v>65658</v>
      </c>
      <c r="W34" s="21">
        <f t="shared" si="11"/>
        <v>-94365</v>
      </c>
      <c r="X34" s="21">
        <f t="shared" si="11"/>
        <v>-173013</v>
      </c>
      <c r="Y34" s="11"/>
      <c r="Z34" s="21">
        <f>SUM(Z30:Z33)</f>
        <v>-488390</v>
      </c>
      <c r="AA34" s="21">
        <f>SUM(AA30:AA33)</f>
        <v>-909837.6</v>
      </c>
      <c r="AB34" s="21">
        <f>SUM(AB30:AB33)</f>
        <v>-489665</v>
      </c>
      <c r="AC34" s="21">
        <f>SUM(AC30:AC33)</f>
        <v>-461528</v>
      </c>
      <c r="AD34" s="21">
        <f>SUM(AD30:AD33)</f>
        <v>-265426</v>
      </c>
      <c r="AE34" s="79"/>
      <c r="AF34" s="79"/>
      <c r="AG34" s="79"/>
      <c r="AH34" s="79"/>
      <c r="AI34" s="79"/>
    </row>
    <row r="35" spans="1:35" ht="12" customHeight="1">
      <c r="A35" s="4"/>
      <c r="B35" s="4" t="s">
        <v>181</v>
      </c>
      <c r="C35" s="4" t="s">
        <v>28</v>
      </c>
      <c r="D35" s="22" t="str">
        <f>IF('Índice IFRS 16 | Index IFRS 16'!$K$6="Português",$C35,$B35)</f>
        <v>Related parties result</v>
      </c>
      <c r="E35" s="40">
        <v>0</v>
      </c>
      <c r="F35" s="40">
        <v>0</v>
      </c>
      <c r="G35" s="40">
        <v>0</v>
      </c>
      <c r="H35" s="40">
        <v>0</v>
      </c>
      <c r="I35" s="40">
        <v>0</v>
      </c>
      <c r="J35" s="40">
        <v>0</v>
      </c>
      <c r="K35" s="40">
        <v>0</v>
      </c>
      <c r="L35" s="40">
        <v>0</v>
      </c>
      <c r="M35" s="40">
        <v>570</v>
      </c>
      <c r="N35" s="40">
        <v>32618</v>
      </c>
      <c r="O35" s="40">
        <v>37834</v>
      </c>
      <c r="P35" s="40">
        <v>92023</v>
      </c>
      <c r="Q35" s="40">
        <v>11751</v>
      </c>
      <c r="R35" s="40">
        <v>8880</v>
      </c>
      <c r="S35" s="40">
        <v>23994</v>
      </c>
      <c r="T35" s="40">
        <v>149726</v>
      </c>
      <c r="U35" s="40">
        <v>57865</v>
      </c>
      <c r="V35" s="40">
        <v>122780</v>
      </c>
      <c r="W35" s="11">
        <v>95843</v>
      </c>
      <c r="X35" s="11">
        <v>65595</v>
      </c>
      <c r="Y35" s="11"/>
      <c r="Z35" s="40">
        <f>SUM(E35:H35)</f>
        <v>0</v>
      </c>
      <c r="AA35" s="40">
        <f>SUM(I35:L35)</f>
        <v>0</v>
      </c>
      <c r="AB35" s="40">
        <f>SUM(M35:P35)</f>
        <v>163045</v>
      </c>
      <c r="AC35" s="40">
        <v>194351</v>
      </c>
      <c r="AD35" s="11">
        <v>342083</v>
      </c>
      <c r="AE35" s="79"/>
      <c r="AF35" s="79"/>
      <c r="AG35" s="79"/>
      <c r="AH35" s="79"/>
      <c r="AI35" s="79"/>
    </row>
    <row r="36" spans="1:35"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79"/>
      <c r="AF36" s="79"/>
      <c r="AG36" s="79"/>
      <c r="AH36" s="79"/>
      <c r="AI36" s="79"/>
    </row>
    <row r="37" spans="1:35" ht="12" customHeight="1">
      <c r="A37" s="4"/>
      <c r="B37" s="4" t="s">
        <v>182</v>
      </c>
      <c r="C37" s="4" t="s">
        <v>40</v>
      </c>
      <c r="D37" s="58" t="str">
        <f>IF('Índice IFRS 16 | Index IFRS 16'!$K$6="Português",$C37,$B37)</f>
        <v>Loss before income tax</v>
      </c>
      <c r="E37" s="21">
        <f t="shared" ref="E37:X37" si="12">E26+E30+E31+E32+E33+E35</f>
        <v>-59262</v>
      </c>
      <c r="F37" s="21">
        <f t="shared" si="12"/>
        <v>18240</v>
      </c>
      <c r="G37" s="21">
        <f t="shared" si="12"/>
        <v>-26521</v>
      </c>
      <c r="H37" s="21">
        <f t="shared" si="12"/>
        <v>-19921</v>
      </c>
      <c r="I37" s="21">
        <f t="shared" si="12"/>
        <v>-91900</v>
      </c>
      <c r="J37" s="21">
        <f t="shared" si="12"/>
        <v>-267608.70000000019</v>
      </c>
      <c r="K37" s="21">
        <f t="shared" si="12"/>
        <v>-250898</v>
      </c>
      <c r="L37" s="21">
        <f>L26+L30+L31+L32+L33+L35</f>
        <v>-467017.89999999979</v>
      </c>
      <c r="M37" s="21">
        <f t="shared" si="12"/>
        <v>-67469</v>
      </c>
      <c r="N37" s="21">
        <f t="shared" si="12"/>
        <v>-42084</v>
      </c>
      <c r="O37" s="21">
        <f t="shared" si="12"/>
        <v>14932</v>
      </c>
      <c r="P37" s="21">
        <f t="shared" si="12"/>
        <v>112287</v>
      </c>
      <c r="Q37" s="21">
        <f t="shared" si="12"/>
        <v>64512</v>
      </c>
      <c r="R37" s="21">
        <f t="shared" si="12"/>
        <v>-50644</v>
      </c>
      <c r="S37" s="21">
        <f t="shared" si="12"/>
        <v>197549</v>
      </c>
      <c r="T37" s="21">
        <f t="shared" si="12"/>
        <v>369773.56680132635</v>
      </c>
      <c r="U37" s="21">
        <f t="shared" si="12"/>
        <v>270085</v>
      </c>
      <c r="V37" s="21">
        <f t="shared" si="12"/>
        <v>264212.5105158384</v>
      </c>
      <c r="W37" s="21">
        <f t="shared" si="12"/>
        <v>175585</v>
      </c>
      <c r="X37" s="21">
        <f t="shared" si="12"/>
        <v>175516</v>
      </c>
      <c r="Y37" s="1"/>
      <c r="Z37" s="21">
        <f>Z26+Z30+Z31+Z32+Z33+Z35</f>
        <v>-87464</v>
      </c>
      <c r="AA37" s="21">
        <f>AA26+AA30+AA31+AA32+AA33+AA35</f>
        <v>-1077424.6000000001</v>
      </c>
      <c r="AB37" s="21">
        <f>AB26+AB30+AB31+AB32+AB33+AB35</f>
        <v>17666</v>
      </c>
      <c r="AC37" s="21">
        <f>AC26+AC30+AC31+AC32+AC33+AC35</f>
        <v>581190.56680132542</v>
      </c>
      <c r="AD37" s="21">
        <f>AD26+AD30+AD31+AD32+AD33+AD35</f>
        <v>885398.51051583886</v>
      </c>
      <c r="AE37" s="79"/>
      <c r="AF37" s="79"/>
      <c r="AG37" s="79"/>
      <c r="AH37" s="79"/>
      <c r="AI37" s="79"/>
    </row>
    <row r="38" spans="1:35" ht="12" customHeight="1">
      <c r="A38" s="4"/>
      <c r="B38" s="4" t="s">
        <v>183</v>
      </c>
      <c r="C38" s="4" t="s">
        <v>13</v>
      </c>
      <c r="D38" s="20" t="str">
        <f>IF('Índice IFRS 16 | Index IFRS 16'!$K$6="Português",$C38,$B38)</f>
        <v>Income tax and social contribution</v>
      </c>
      <c r="E38" s="32">
        <v>-213</v>
      </c>
      <c r="F38" s="32">
        <v>213</v>
      </c>
      <c r="G38" s="32">
        <v>0</v>
      </c>
      <c r="H38" s="32">
        <v>-4368</v>
      </c>
      <c r="I38" s="32">
        <v>0</v>
      </c>
      <c r="J38" s="32">
        <v>0</v>
      </c>
      <c r="K38" s="32">
        <v>0</v>
      </c>
      <c r="L38" s="32">
        <v>-1366</v>
      </c>
      <c r="M38" s="32">
        <v>-61</v>
      </c>
      <c r="N38" s="32">
        <v>0</v>
      </c>
      <c r="O38" s="32">
        <v>-257</v>
      </c>
      <c r="P38" s="32">
        <v>9049</v>
      </c>
      <c r="Q38" s="32">
        <v>8466</v>
      </c>
      <c r="R38" s="32">
        <v>-173</v>
      </c>
      <c r="S38" s="32">
        <v>-1824</v>
      </c>
      <c r="T38" s="32">
        <v>-3594</v>
      </c>
      <c r="U38" s="32">
        <v>-1324</v>
      </c>
      <c r="V38" s="32">
        <v>292</v>
      </c>
      <c r="W38" s="32">
        <v>-1503</v>
      </c>
      <c r="X38" s="32">
        <v>-8689</v>
      </c>
      <c r="Y38" s="32"/>
      <c r="Z38" s="32">
        <f>SUM(E38:H38)</f>
        <v>-4368</v>
      </c>
      <c r="AA38" s="32">
        <f>SUM(I38:L38)</f>
        <v>-1366</v>
      </c>
      <c r="AB38" s="32">
        <f>SUM(M38:P38)</f>
        <v>8731</v>
      </c>
      <c r="AC38" s="32">
        <v>2875</v>
      </c>
      <c r="AD38" s="32">
        <v>-11224</v>
      </c>
      <c r="AE38" s="79"/>
      <c r="AF38" s="79"/>
      <c r="AG38" s="79"/>
      <c r="AH38" s="79"/>
      <c r="AI38" s="79"/>
    </row>
    <row r="39" spans="1:35" ht="12" customHeight="1">
      <c r="A39" s="4"/>
      <c r="B39" s="4" t="s">
        <v>184</v>
      </c>
      <c r="C39" s="4" t="s">
        <v>14</v>
      </c>
      <c r="D39" s="20" t="str">
        <f>IF('Índice IFRS 16 | Index IFRS 16'!$K$6="Português",$C39,$B39)</f>
        <v>Deferred income tax and social contribution</v>
      </c>
      <c r="E39" s="32">
        <v>1488</v>
      </c>
      <c r="F39" s="32">
        <v>1467</v>
      </c>
      <c r="G39" s="32">
        <v>1420</v>
      </c>
      <c r="H39" s="32">
        <v>22417</v>
      </c>
      <c r="I39" s="32">
        <v>708</v>
      </c>
      <c r="J39" s="32">
        <v>1964</v>
      </c>
      <c r="K39" s="32">
        <v>606</v>
      </c>
      <c r="L39" s="32">
        <v>608</v>
      </c>
      <c r="M39" s="32">
        <v>607</v>
      </c>
      <c r="N39" s="32">
        <v>-78051</v>
      </c>
      <c r="O39" s="32">
        <v>-5229</v>
      </c>
      <c r="P39" s="32">
        <v>-70038</v>
      </c>
      <c r="Q39" s="32">
        <v>-14622.376062596955</v>
      </c>
      <c r="R39" s="32">
        <v>12176</v>
      </c>
      <c r="S39" s="32">
        <v>3488</v>
      </c>
      <c r="T39" s="32">
        <v>-68757.535802127808</v>
      </c>
      <c r="U39" s="32">
        <v>-58216</v>
      </c>
      <c r="V39" s="32">
        <v>-26217</v>
      </c>
      <c r="W39" s="32">
        <v>-57513</v>
      </c>
      <c r="X39" s="32">
        <v>-28658</v>
      </c>
      <c r="Y39" s="32"/>
      <c r="Z39" s="32">
        <f>SUM(E39:H39)</f>
        <v>26792</v>
      </c>
      <c r="AA39" s="32">
        <f>SUM(I39:L39)</f>
        <v>3886</v>
      </c>
      <c r="AB39" s="32">
        <f>SUM(M39:P39)</f>
        <v>-152711</v>
      </c>
      <c r="AC39" s="32">
        <v>-67715.911864724767</v>
      </c>
      <c r="AD39" s="32">
        <v>-170604</v>
      </c>
      <c r="AE39" s="79"/>
      <c r="AF39" s="79"/>
      <c r="AG39" s="79"/>
      <c r="AH39" s="79"/>
      <c r="AI39" s="79"/>
    </row>
    <row r="40" spans="1:35" ht="6" customHeight="1">
      <c r="A40" s="4"/>
      <c r="B40" s="4"/>
      <c r="C40" s="4"/>
      <c r="D40" s="20"/>
      <c r="AC40" s="2"/>
      <c r="AD40" s="2"/>
      <c r="AE40" s="79"/>
      <c r="AF40" s="79"/>
      <c r="AG40" s="79"/>
      <c r="AH40" s="79"/>
      <c r="AI40" s="79"/>
    </row>
    <row r="41" spans="1:35" ht="12" customHeight="1">
      <c r="A41" s="4"/>
      <c r="B41" s="4" t="s">
        <v>174</v>
      </c>
      <c r="C41" s="4" t="s">
        <v>39</v>
      </c>
      <c r="D41" s="15" t="str">
        <f>IF('Índice IFRS 16 | Index IFRS 16'!$K$6="Português",$C41,$B41)</f>
        <v>Income (loss) for the period</v>
      </c>
      <c r="E41" s="21">
        <f t="shared" ref="E41:P41" si="13">E37+E38+E39</f>
        <v>-57987</v>
      </c>
      <c r="F41" s="21">
        <f t="shared" si="13"/>
        <v>19920</v>
      </c>
      <c r="G41" s="21">
        <f t="shared" si="13"/>
        <v>-25101</v>
      </c>
      <c r="H41" s="21">
        <f t="shared" si="13"/>
        <v>-1872</v>
      </c>
      <c r="I41" s="21">
        <f t="shared" si="13"/>
        <v>-91192</v>
      </c>
      <c r="J41" s="21">
        <f t="shared" si="13"/>
        <v>-265644.70000000019</v>
      </c>
      <c r="K41" s="21">
        <f t="shared" si="13"/>
        <v>-250292</v>
      </c>
      <c r="L41" s="21">
        <f t="shared" si="13"/>
        <v>-467775.89999999979</v>
      </c>
      <c r="M41" s="21">
        <f t="shared" si="13"/>
        <v>-66923</v>
      </c>
      <c r="N41" s="21">
        <f t="shared" si="13"/>
        <v>-120135</v>
      </c>
      <c r="O41" s="21">
        <f t="shared" si="13"/>
        <v>9446</v>
      </c>
      <c r="P41" s="21">
        <f t="shared" si="13"/>
        <v>51298</v>
      </c>
      <c r="Q41" s="21">
        <f t="shared" ref="Q41:X41" si="14">Q37+Q38+Q39</f>
        <v>58355.623937403041</v>
      </c>
      <c r="R41" s="21">
        <f t="shared" si="14"/>
        <v>-38641</v>
      </c>
      <c r="S41" s="21">
        <f t="shared" si="14"/>
        <v>199213</v>
      </c>
      <c r="T41" s="21">
        <f t="shared" si="14"/>
        <v>297422.03099919856</v>
      </c>
      <c r="U41" s="21">
        <f t="shared" si="14"/>
        <v>210545</v>
      </c>
      <c r="V41" s="21">
        <f t="shared" si="14"/>
        <v>238287.5105158384</v>
      </c>
      <c r="W41" s="21">
        <f t="shared" si="14"/>
        <v>116569</v>
      </c>
      <c r="X41" s="21">
        <f t="shared" si="14"/>
        <v>138169</v>
      </c>
      <c r="Y41" s="1"/>
      <c r="Z41" s="21">
        <f>Z37+Z38+Z39</f>
        <v>-65040</v>
      </c>
      <c r="AA41" s="21">
        <f>AA37+AA38+AA39</f>
        <v>-1074904.6000000001</v>
      </c>
      <c r="AB41" s="21">
        <f>AB37+AB38+AB39</f>
        <v>-126314</v>
      </c>
      <c r="AC41" s="21">
        <f>AC37+AC38+AC39</f>
        <v>516349.65493660065</v>
      </c>
      <c r="AD41" s="21">
        <f>AD37+AD38+AD39</f>
        <v>703570.51051583886</v>
      </c>
      <c r="AE41" s="79"/>
      <c r="AF41" s="79"/>
      <c r="AG41" s="79"/>
      <c r="AH41" s="79"/>
      <c r="AI41" s="79"/>
    </row>
    <row r="42" spans="1:35" ht="12" customHeight="1">
      <c r="A42" s="4"/>
      <c r="B42" s="4" t="s">
        <v>185</v>
      </c>
      <c r="C42" s="4" t="s">
        <v>15</v>
      </c>
      <c r="D42" s="10" t="str">
        <f>IF('Índice IFRS 16 | Index IFRS 16'!$K$6="Português",$C42,$B42)</f>
        <v>Net Margin</v>
      </c>
      <c r="E42" s="33">
        <f t="shared" ref="E42:P42" si="15">E41/E12</f>
        <v>-4.1421534311862643E-2</v>
      </c>
      <c r="F42" s="33">
        <f t="shared" si="15"/>
        <v>1.4497362891845451E-2</v>
      </c>
      <c r="G42" s="33">
        <f t="shared" si="15"/>
        <v>-1.707647438596873E-2</v>
      </c>
      <c r="H42" s="33">
        <f t="shared" si="15"/>
        <v>-1.2006395714640298E-3</v>
      </c>
      <c r="I42" s="33">
        <f t="shared" si="15"/>
        <v>-5.8589513612977172E-2</v>
      </c>
      <c r="J42" s="33">
        <f t="shared" si="15"/>
        <v>-0.19006158075148993</v>
      </c>
      <c r="K42" s="33">
        <f t="shared" si="15"/>
        <v>-0.1534055214268947</v>
      </c>
      <c r="L42" s="33">
        <f t="shared" si="15"/>
        <v>-0.27974317081718147</v>
      </c>
      <c r="M42" s="33">
        <f t="shared" si="15"/>
        <v>-4.0109006261806815E-2</v>
      </c>
      <c r="N42" s="33">
        <f t="shared" si="15"/>
        <v>-8.3198921845577645E-2</v>
      </c>
      <c r="O42" s="33">
        <f t="shared" si="15"/>
        <v>5.4386721487130795E-3</v>
      </c>
      <c r="P42" s="33">
        <f t="shared" si="15"/>
        <v>2.8176533689847211E-2</v>
      </c>
      <c r="Q42" s="33">
        <f t="shared" ref="Q42:X42" si="16">Q41/Q12</f>
        <v>3.1067492180585642E-2</v>
      </c>
      <c r="R42" s="33">
        <f t="shared" si="16"/>
        <v>-2.2503325327699105E-2</v>
      </c>
      <c r="S42" s="33">
        <f t="shared" si="16"/>
        <v>0.10001184802002516</v>
      </c>
      <c r="T42" s="33">
        <f t="shared" si="16"/>
        <v>0.13605108349565276</v>
      </c>
      <c r="U42" s="33">
        <f t="shared" si="16"/>
        <v>9.5122887864823355E-2</v>
      </c>
      <c r="V42" s="33">
        <f t="shared" si="16"/>
        <v>0.11516614687707866</v>
      </c>
      <c r="W42" s="33">
        <f t="shared" si="16"/>
        <v>4.7741876295998076E-2</v>
      </c>
      <c r="X42" s="33">
        <f t="shared" si="16"/>
        <v>5.5703648157779097E-2</v>
      </c>
      <c r="Y42" s="41"/>
      <c r="Z42" s="33">
        <f>Z41/Z12</f>
        <v>-1.1207893500197224E-2</v>
      </c>
      <c r="AA42" s="33">
        <f>AA41/AA12</f>
        <v>-0.17176855496746016</v>
      </c>
      <c r="AB42" s="33">
        <f>AB41/AB12</f>
        <v>-1.8937940664997373E-2</v>
      </c>
      <c r="AC42" s="33">
        <f>AC41/AC12</f>
        <v>6.6424572039687435E-2</v>
      </c>
      <c r="AD42" s="33">
        <f>AD41/AD12</f>
        <v>7.6437194154573534E-2</v>
      </c>
      <c r="AE42" s="79"/>
      <c r="AF42" s="79"/>
      <c r="AG42" s="85"/>
      <c r="AH42" s="79"/>
      <c r="AI42" s="79"/>
    </row>
    <row r="43" spans="1:35" ht="19.5" customHeight="1">
      <c r="A43" s="16"/>
      <c r="B43" s="16"/>
      <c r="C43" s="16"/>
      <c r="D43" s="23"/>
      <c r="E43" s="24"/>
      <c r="F43" s="24"/>
      <c r="G43" s="24"/>
      <c r="H43" s="24"/>
      <c r="I43" s="24"/>
      <c r="J43" s="24"/>
      <c r="K43" s="24"/>
      <c r="L43" s="24"/>
      <c r="M43" s="24"/>
      <c r="N43" s="24"/>
      <c r="O43" s="24"/>
      <c r="P43" s="24"/>
      <c r="Q43" s="24"/>
      <c r="R43" s="24"/>
      <c r="S43" s="24"/>
      <c r="T43" s="24"/>
      <c r="U43" s="24"/>
      <c r="V43" s="24"/>
      <c r="W43" s="24"/>
      <c r="X43" s="24"/>
      <c r="Y43" s="37"/>
      <c r="Z43" s="24"/>
      <c r="AA43" s="24"/>
      <c r="AB43" s="24"/>
      <c r="AC43" s="24"/>
      <c r="AD43" s="24"/>
      <c r="AE43" s="79"/>
      <c r="AF43" s="79"/>
      <c r="AG43" s="79"/>
      <c r="AH43" s="79"/>
      <c r="AI43" s="79"/>
    </row>
    <row r="44" spans="1:35" ht="12" customHeight="1">
      <c r="A44" s="4"/>
      <c r="B44" s="4" t="s">
        <v>24</v>
      </c>
      <c r="C44" s="4" t="s">
        <v>24</v>
      </c>
      <c r="D44" s="15" t="str">
        <f>IF('Índice IFRS 16 | Index IFRS 16'!$K$6="Português",$C44,$B44)</f>
        <v>EBITDAR</v>
      </c>
      <c r="E44" s="21">
        <f t="shared" ref="E44:P44" si="17">E26-E22-E17</f>
        <v>249246</v>
      </c>
      <c r="F44" s="21">
        <f t="shared" si="17"/>
        <v>305064</v>
      </c>
      <c r="G44" s="21">
        <f t="shared" si="17"/>
        <v>337118</v>
      </c>
      <c r="H44" s="21">
        <f t="shared" si="17"/>
        <v>396308</v>
      </c>
      <c r="I44" s="21">
        <f t="shared" si="17"/>
        <v>309279</v>
      </c>
      <c r="J44" s="21">
        <f t="shared" si="17"/>
        <v>288633.39999999979</v>
      </c>
      <c r="K44" s="21">
        <f t="shared" si="17"/>
        <v>343210</v>
      </c>
      <c r="L44" s="21">
        <f t="shared" si="17"/>
        <v>280598.60000000021</v>
      </c>
      <c r="M44" s="21">
        <f t="shared" si="17"/>
        <v>413922</v>
      </c>
      <c r="N44" s="21">
        <f t="shared" si="17"/>
        <v>337281</v>
      </c>
      <c r="O44" s="21">
        <f t="shared" si="17"/>
        <v>528049</v>
      </c>
      <c r="P44" s="21">
        <f t="shared" si="17"/>
        <v>527147</v>
      </c>
      <c r="Q44" s="21">
        <f t="shared" ref="Q44:X44" si="18">Q26-Q22-Q17</f>
        <v>566248</v>
      </c>
      <c r="R44" s="21">
        <f t="shared" si="18"/>
        <v>469971</v>
      </c>
      <c r="S44" s="21">
        <f t="shared" si="18"/>
        <v>627691</v>
      </c>
      <c r="T44" s="21">
        <f t="shared" si="18"/>
        <v>665981.56680132635</v>
      </c>
      <c r="U44" s="21">
        <f t="shared" si="18"/>
        <v>684174</v>
      </c>
      <c r="V44" s="21">
        <f t="shared" si="18"/>
        <v>521360.5105158384</v>
      </c>
      <c r="W44" s="21">
        <f t="shared" si="18"/>
        <v>675367</v>
      </c>
      <c r="X44" s="21">
        <f t="shared" si="18"/>
        <v>762688</v>
      </c>
      <c r="Y44" s="1"/>
      <c r="Z44" s="21">
        <f>Z26-Z22-Z17</f>
        <v>1287736</v>
      </c>
      <c r="AA44" s="21">
        <f>AA26-AA22-AA17</f>
        <v>1221721</v>
      </c>
      <c r="AB44" s="21">
        <f>AB26-AB22-AB17</f>
        <v>1806399</v>
      </c>
      <c r="AC44" s="21">
        <f>AC26-AC22-AC17</f>
        <v>2329891.5668013254</v>
      </c>
      <c r="AD44" s="21">
        <f>AD26-AD22-AD17</f>
        <v>2643589.5105158389</v>
      </c>
      <c r="AE44" s="79"/>
      <c r="AF44" s="79"/>
      <c r="AG44" s="79"/>
      <c r="AH44" s="79"/>
      <c r="AI44" s="79"/>
    </row>
    <row r="45" spans="1:35" ht="12" customHeight="1">
      <c r="A45" s="4"/>
      <c r="B45" s="4" t="s">
        <v>295</v>
      </c>
      <c r="C45" s="4" t="s">
        <v>26</v>
      </c>
      <c r="D45" s="10" t="str">
        <f>IF('Índice IFRS 16 | Index IFRS 16'!$K$6="Português",$C45,$B45)</f>
        <v>EBITDAR Margin</v>
      </c>
      <c r="E45" s="33">
        <f t="shared" ref="E45:P45" si="19">E44/E12</f>
        <v>0.17804252230835388</v>
      </c>
      <c r="F45" s="33">
        <f t="shared" si="19"/>
        <v>0.2220192526725874</v>
      </c>
      <c r="G45" s="33">
        <f t="shared" si="19"/>
        <v>0.22934492219628727</v>
      </c>
      <c r="H45" s="33">
        <f t="shared" si="19"/>
        <v>0.25417898893577284</v>
      </c>
      <c r="I45" s="33">
        <f t="shared" si="19"/>
        <v>0.19870719120874603</v>
      </c>
      <c r="J45" s="33">
        <f t="shared" si="19"/>
        <v>0.20650937233709921</v>
      </c>
      <c r="K45" s="33">
        <f t="shared" si="19"/>
        <v>0.21035554076408566</v>
      </c>
      <c r="L45" s="33">
        <f t="shared" si="19"/>
        <v>0.1678058704838408</v>
      </c>
      <c r="M45" s="33">
        <f t="shared" si="19"/>
        <v>0.24807614855729121</v>
      </c>
      <c r="N45" s="33">
        <f t="shared" si="19"/>
        <v>0.23358234951511445</v>
      </c>
      <c r="O45" s="33">
        <f t="shared" si="19"/>
        <v>0.30403190656953133</v>
      </c>
      <c r="P45" s="33">
        <f t="shared" si="19"/>
        <v>0.28954686742176861</v>
      </c>
      <c r="Q45" s="33">
        <f t="shared" ref="Q45:X45" si="20">Q44/Q12</f>
        <v>0.30146032422072566</v>
      </c>
      <c r="R45" s="33">
        <f t="shared" si="20"/>
        <v>0.27369659966315768</v>
      </c>
      <c r="S45" s="33">
        <f t="shared" si="20"/>
        <v>0.31512269227177753</v>
      </c>
      <c r="T45" s="33">
        <f t="shared" si="20"/>
        <v>0.30464291245357361</v>
      </c>
      <c r="U45" s="33">
        <f t="shared" si="20"/>
        <v>0.30910544863106532</v>
      </c>
      <c r="V45" s="33">
        <f t="shared" si="20"/>
        <v>0.25197745781974096</v>
      </c>
      <c r="W45" s="33">
        <f t="shared" si="20"/>
        <v>0.27660259390060249</v>
      </c>
      <c r="X45" s="33">
        <f t="shared" si="20"/>
        <v>0.30748217043012704</v>
      </c>
      <c r="Y45" s="41"/>
      <c r="Z45" s="33">
        <f>Z44/Z12</f>
        <v>0.22190664121110043</v>
      </c>
      <c r="AA45" s="33">
        <f>AA44/AA12</f>
        <v>0.19522965176946902</v>
      </c>
      <c r="AB45" s="33">
        <f>AB44/AB12</f>
        <v>0.27082886362011016</v>
      </c>
      <c r="AC45" s="33">
        <f>AC44/AC12</f>
        <v>0.29972335363070424</v>
      </c>
      <c r="AD45" s="33">
        <f>AD44/AD12</f>
        <v>0.2872044260811073</v>
      </c>
      <c r="AE45" s="79"/>
      <c r="AF45" s="79"/>
      <c r="AG45" s="85"/>
      <c r="AH45" s="79"/>
      <c r="AI45" s="79"/>
    </row>
    <row r="47" spans="1:35">
      <c r="B47" s="5" t="s">
        <v>296</v>
      </c>
      <c r="C47" s="5" t="s">
        <v>99</v>
      </c>
      <c r="D47" s="77" t="str">
        <f>IF('Índice IFRS 16 | Index IFRS 16'!$K$6="Português",$C47,$B47)</f>
        <v>¹ Adjusted for new accounting standards, including the new revenue recognition standard, IFRS 15.</v>
      </c>
    </row>
    <row r="48" spans="1:35">
      <c r="B48" s="5" t="s">
        <v>297</v>
      </c>
      <c r="C48" s="5" t="s">
        <v>294</v>
      </c>
      <c r="D48" s="77" t="str">
        <f>IF('Índice IFRS 16 | Index IFRS 16'!$K$6="Português",$C48,$B48)</f>
        <v>2 Adjusted for non-recurring items totalling R$283.3 million. For more information, please refer to Azul's 2Q18 earnings release.</v>
      </c>
    </row>
    <row r="49" spans="4:4">
      <c r="D49"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4:AB34" formula="1"/>
    <ignoredError sqref="Z7:AB7" numberStoredAsText="1"/>
    <ignoredError sqref="Z11 AA11 AB11 Z15:Z23 AA15:AA17 AB15:AB18 AA19:AB19 AA20:AA22 AA18 AA23:AB23 Z30:Z32 Z33:AB33 AA30:AA31 AB21:AB22 AB20 AA32:AB32 AB30:AB31 Z35:AB35 Z38:Z39 AA38:AA39 AB38:AB39 Z10:AB10 AC10:AC11 AC15:AD23 AD10:AD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9">
    <tabColor theme="0" tint="-0.499984740745262"/>
  </sheetPr>
  <dimension ref="A1:Z61"/>
  <sheetViews>
    <sheetView showGridLines="0" zoomScaleNormal="100" workbookViewId="0">
      <pane xSplit="4" ySplit="8" topLeftCell="P9" activePane="bottomRight" state="frozen"/>
      <selection activeCell="F2" sqref="F2"/>
      <selection pane="topRight" activeCell="F2" sqref="F2"/>
      <selection pane="bottomLeft" activeCell="F2" sqref="F2"/>
      <selection pane="bottomRight"/>
    </sheetView>
  </sheetViews>
  <sheetFormatPr defaultColWidth="9.140625" defaultRowHeight="12.75"/>
  <cols>
    <col min="1" max="1" width="4.140625" style="5" customWidth="1"/>
    <col min="2" max="3" width="4.140625" style="5" hidden="1" customWidth="1"/>
    <col min="4" max="4" width="42.5703125" style="2" customWidth="1"/>
    <col min="5" max="17" width="12" style="2" customWidth="1"/>
    <col min="18" max="19" width="10.5703125" style="2" bestFit="1" customWidth="1"/>
    <col min="20" max="20" width="10.7109375" style="2" bestFit="1" customWidth="1"/>
    <col min="21" max="21" width="10.7109375" style="2" customWidth="1"/>
    <col min="22" max="23" width="10.7109375" style="2" bestFit="1" customWidth="1"/>
    <col min="24" max="24" width="10.7109375" style="2" customWidth="1"/>
    <col min="25" max="16384" width="9.140625" style="2"/>
  </cols>
  <sheetData>
    <row r="1" spans="1:26" s="168" customFormat="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101</v>
      </c>
      <c r="W1" s="134" t="s">
        <v>104</v>
      </c>
      <c r="X1" s="134" t="s">
        <v>105</v>
      </c>
    </row>
    <row r="2" spans="1:26" ht="15">
      <c r="Y2" s="160"/>
    </row>
    <row r="4" spans="1:26">
      <c r="D4" s="163" t="str">
        <f>IF('Índice IFRS 16 | Index IFRS 16'!$K$6="Português","Menu","Home")</f>
        <v>Home</v>
      </c>
    </row>
    <row r="6" spans="1:26">
      <c r="B6" s="5" t="s">
        <v>298</v>
      </c>
      <c r="C6" s="5" t="s">
        <v>55</v>
      </c>
      <c r="D6" s="56" t="str">
        <f>IF('Índice IFRS 16 | Index IFRS 16'!$K$6="Português",$C6,$B6)</f>
        <v>Balance sheet</v>
      </c>
      <c r="E6" s="9"/>
      <c r="F6" s="9"/>
      <c r="G6" s="9"/>
      <c r="H6" s="9"/>
      <c r="I6" s="9"/>
      <c r="J6" s="9"/>
      <c r="K6" s="9"/>
      <c r="L6" s="9"/>
      <c r="M6" s="9"/>
      <c r="N6" s="9"/>
      <c r="O6" s="9"/>
      <c r="P6" s="9"/>
      <c r="Q6" s="9"/>
    </row>
    <row r="7" spans="1:26" ht="13.5" thickBot="1">
      <c r="A7" s="4"/>
      <c r="B7" s="4" t="s">
        <v>96</v>
      </c>
      <c r="C7" s="4" t="s">
        <v>0</v>
      </c>
      <c r="D7" s="17" t="str">
        <f>IF('Índice IFRS 16 | Index IFRS 16'!$K$6="Português",$C7,$B7)</f>
        <v xml:space="preserve"> (R$000)</v>
      </c>
      <c r="E7" s="25" t="str">
        <f>IF('Índice IFRS 16 | Index IFRS 16'!$K$6="Português",E$1,SUBSTITUTE(E$1,"T","Q"))</f>
        <v>1Q14</v>
      </c>
      <c r="F7" s="25" t="str">
        <f>IF('Índice IFRS 16 | Index IFRS 16'!$K$6="Português",F$1,SUBSTITUTE(F$1,"T","Q"))</f>
        <v>2Q14</v>
      </c>
      <c r="G7" s="25" t="str">
        <f>IF('Índice IFRS 16 | Index IFRS 16'!$K$6="Português",G$1,SUBSTITUTE(G$1,"T","Q"))</f>
        <v>3Q14</v>
      </c>
      <c r="H7" s="25" t="str">
        <f>IF('Índice IFRS 16 | Index IFRS 16'!$K$6="Português",H$1,SUBSTITUTE(H$1,"T","Q"))</f>
        <v>4Q14</v>
      </c>
      <c r="I7" s="25" t="str">
        <f>IF('Índice IFRS 16 | Index IFRS 16'!$K$6="Português",I$1,SUBSTITUTE(I$1,"T","Q"))</f>
        <v>1Q15</v>
      </c>
      <c r="J7" s="25" t="str">
        <f>IF('Índice IFRS 16 | Index IFRS 16'!$K$6="Português",J$1,SUBSTITUTE(J$1,"T","Q"))</f>
        <v>2Q15</v>
      </c>
      <c r="K7" s="25" t="str">
        <f>IF('Índice IFRS 16 | Index IFRS 16'!$K$6="Português",K$1,SUBSTITUTE(K$1,"T","Q"))</f>
        <v>3Q15</v>
      </c>
      <c r="L7" s="25" t="str">
        <f>IF('Índice IFRS 16 | Index IFRS 16'!$K$6="Português",L$1,SUBSTITUTE(L$1,"T","Q"))</f>
        <v>4Q15</v>
      </c>
      <c r="M7" s="25" t="str">
        <f>IF('Índice IFRS 16 | Index IFRS 16'!$K$6="Português",M$1,SUBSTITUTE(M$1,"T","Q"))</f>
        <v>1Q16</v>
      </c>
      <c r="N7" s="25" t="str">
        <f>IF('Índice IFRS 16 | Index IFRS 16'!$K$6="Português",N$1,SUBSTITUTE(N$1,"T","Q"))</f>
        <v>2Q16</v>
      </c>
      <c r="O7" s="25" t="str">
        <f>IF('Índice IFRS 16 | Index IFRS 16'!$K$6="Português",O$1,SUBSTITUTE(O$1,"T","Q"))</f>
        <v>3Q16</v>
      </c>
      <c r="P7" s="42" t="str">
        <f>IF('Índice IFRS 16 | Index IFRS 16'!$K$6="Português",P$1,SUBSTITUTE(P$1,"T","Q"))</f>
        <v>4Q16</v>
      </c>
      <c r="Q7" s="42" t="str">
        <f>IF('Índice IFRS 16 | Index IFRS 16'!$K$6="Português",Q$1,SUBSTITUTE(Q$1,"T","Q"))</f>
        <v>1Q17¹</v>
      </c>
      <c r="R7" s="42" t="str">
        <f>IF('Índice IFRS 16 | Index IFRS 16'!$K$6="Português",R$1,SUBSTITUTE(R$1,"T","Q"))</f>
        <v>2Q17¹</v>
      </c>
      <c r="S7" s="42" t="str">
        <f>IF('Índice IFRS 16 | Index IFRS 16'!$K$6="Português",S$1,SUBSTITUTE(S$1,"T","Q"))</f>
        <v>3Q17¹</v>
      </c>
      <c r="T7" s="42" t="str">
        <f>IF('Índice IFRS 16 | Index IFRS 16'!$K$6="Português",T$1,SUBSTITUTE(T$1,"T","Q"))</f>
        <v>4Q17¹</v>
      </c>
      <c r="U7" s="42" t="s">
        <v>98</v>
      </c>
      <c r="V7" s="42" t="s">
        <v>101</v>
      </c>
      <c r="W7" s="42" t="s">
        <v>104</v>
      </c>
      <c r="X7" s="42" t="s">
        <v>105</v>
      </c>
    </row>
    <row r="8" spans="1:26" ht="3.75" customHeight="1">
      <c r="A8" s="4"/>
      <c r="B8" s="4"/>
      <c r="C8" s="4"/>
      <c r="D8" s="18"/>
      <c r="E8" s="19"/>
      <c r="F8" s="19"/>
      <c r="G8" s="19"/>
      <c r="H8" s="19"/>
      <c r="I8" s="19"/>
      <c r="J8" s="19"/>
      <c r="K8" s="19"/>
      <c r="L8" s="19"/>
      <c r="M8" s="19"/>
      <c r="N8" s="19"/>
      <c r="O8" s="19"/>
      <c r="P8" s="19"/>
      <c r="Q8" s="19"/>
      <c r="R8" s="19"/>
      <c r="S8" s="19"/>
      <c r="T8" s="19"/>
      <c r="U8" s="19"/>
    </row>
    <row r="9" spans="1:26" ht="12" customHeight="1">
      <c r="A9" s="4"/>
      <c r="B9" s="4" t="s">
        <v>204</v>
      </c>
      <c r="C9" s="4" t="s">
        <v>56</v>
      </c>
      <c r="D9" s="18" t="str">
        <f>IF('Índice IFRS 16 | Index IFRS 16'!$K$6="Português",$C9,$B9)</f>
        <v>Assets</v>
      </c>
      <c r="E9" s="64">
        <v>5630194</v>
      </c>
      <c r="F9" s="64">
        <v>5706808</v>
      </c>
      <c r="G9" s="64">
        <v>6181613</v>
      </c>
      <c r="H9" s="64">
        <v>6239199</v>
      </c>
      <c r="I9" s="64">
        <v>6418036.92184</v>
      </c>
      <c r="J9" s="64">
        <v>6873257</v>
      </c>
      <c r="K9" s="64">
        <v>7068956</v>
      </c>
      <c r="L9" s="64">
        <v>7839164</v>
      </c>
      <c r="M9" s="64">
        <v>7664795</v>
      </c>
      <c r="N9" s="64">
        <v>7801471</v>
      </c>
      <c r="O9" s="64">
        <v>8020092</v>
      </c>
      <c r="P9" s="64">
        <v>8400409</v>
      </c>
      <c r="Q9" s="64">
        <v>8068978</v>
      </c>
      <c r="R9" s="64">
        <v>9183723</v>
      </c>
      <c r="S9" s="64">
        <v>9009236</v>
      </c>
      <c r="T9" s="64">
        <v>10315984.619622601</v>
      </c>
      <c r="U9" s="64">
        <v>10401318</v>
      </c>
      <c r="V9" s="64">
        <v>10963490</v>
      </c>
      <c r="W9" s="64">
        <v>11448015</v>
      </c>
      <c r="X9" s="64">
        <v>11793206</v>
      </c>
      <c r="Y9" s="79"/>
      <c r="Z9" s="79"/>
    </row>
    <row r="10" spans="1:26" ht="12" customHeight="1">
      <c r="A10" s="4"/>
      <c r="B10" s="4" t="s">
        <v>205</v>
      </c>
      <c r="C10" s="4" t="s">
        <v>57</v>
      </c>
      <c r="D10" s="22" t="str">
        <f>IF('Índice IFRS 16 | Index IFRS 16'!$K$6="Português",$C10,$B10)</f>
        <v>Current assets</v>
      </c>
      <c r="E10" s="44">
        <v>1266843</v>
      </c>
      <c r="F10" s="44">
        <v>1173517</v>
      </c>
      <c r="G10" s="44">
        <v>1618291</v>
      </c>
      <c r="H10" s="44">
        <v>1824947</v>
      </c>
      <c r="I10" s="44">
        <v>1631229.92184</v>
      </c>
      <c r="J10" s="44">
        <v>1987884</v>
      </c>
      <c r="K10" s="44">
        <v>1889529</v>
      </c>
      <c r="L10" s="44">
        <v>1855104</v>
      </c>
      <c r="M10" s="44">
        <v>1717233</v>
      </c>
      <c r="N10" s="44">
        <v>1408302</v>
      </c>
      <c r="O10" s="44">
        <v>1666707</v>
      </c>
      <c r="P10" s="44">
        <v>1910326</v>
      </c>
      <c r="Q10" s="44">
        <v>1695002</v>
      </c>
      <c r="R10" s="44">
        <v>2639169</v>
      </c>
      <c r="S10" s="44">
        <v>2662406</v>
      </c>
      <c r="T10" s="44">
        <v>3303709.5514294072</v>
      </c>
      <c r="U10" s="44">
        <v>3103513</v>
      </c>
      <c r="V10" s="44">
        <v>3423944</v>
      </c>
      <c r="W10" s="44">
        <v>3623930</v>
      </c>
      <c r="X10" s="44">
        <v>3521798</v>
      </c>
      <c r="Y10" s="79"/>
      <c r="Z10" s="79"/>
    </row>
    <row r="11" spans="1:26" ht="12" customHeight="1">
      <c r="A11" s="4"/>
      <c r="B11" s="4" t="s">
        <v>206</v>
      </c>
      <c r="C11" s="4" t="s">
        <v>58</v>
      </c>
      <c r="D11" s="65" t="str">
        <f>IF('Índice IFRS 16 | Index IFRS 16'!$K$6="Português",$C11,$B11)</f>
        <v xml:space="preserve">  Cash and cash equivalents </v>
      </c>
      <c r="E11" s="38">
        <v>374873</v>
      </c>
      <c r="F11" s="38">
        <v>242936</v>
      </c>
      <c r="G11" s="38">
        <v>348022</v>
      </c>
      <c r="H11" s="38">
        <v>388959</v>
      </c>
      <c r="I11" s="38">
        <v>290484</v>
      </c>
      <c r="J11" s="38">
        <v>551926</v>
      </c>
      <c r="K11" s="38">
        <v>545451</v>
      </c>
      <c r="L11" s="38">
        <v>636505</v>
      </c>
      <c r="M11" s="38">
        <v>267355</v>
      </c>
      <c r="N11" s="38">
        <v>157589</v>
      </c>
      <c r="O11" s="38">
        <v>429871</v>
      </c>
      <c r="P11" s="38">
        <v>549164</v>
      </c>
      <c r="Q11" s="38">
        <v>434970</v>
      </c>
      <c r="R11" s="38">
        <v>500914</v>
      </c>
      <c r="S11" s="38">
        <v>485864</v>
      </c>
      <c r="T11" s="38">
        <v>762319</v>
      </c>
      <c r="U11" s="38">
        <v>738940</v>
      </c>
      <c r="V11" s="38">
        <v>848961</v>
      </c>
      <c r="W11" s="38">
        <v>893676</v>
      </c>
      <c r="X11" s="38">
        <v>1169136</v>
      </c>
      <c r="Y11" s="79"/>
      <c r="Z11" s="79"/>
    </row>
    <row r="12" spans="1:26" ht="12" customHeight="1">
      <c r="A12" s="4"/>
      <c r="B12" s="4" t="s">
        <v>207</v>
      </c>
      <c r="C12" s="4" t="s">
        <v>59</v>
      </c>
      <c r="D12" s="65" t="str">
        <f>IF('Índice IFRS 16 | Index IFRS 16'!$K$6="Português",$C12,$B12)</f>
        <v xml:space="preserve">  Short-term investments </v>
      </c>
      <c r="E12" s="38">
        <v>11350</v>
      </c>
      <c r="F12" s="38">
        <v>170552</v>
      </c>
      <c r="G12" s="38">
        <v>403355</v>
      </c>
      <c r="H12" s="38">
        <v>499831</v>
      </c>
      <c r="I12" s="38">
        <v>114156</v>
      </c>
      <c r="J12" s="38">
        <v>319051</v>
      </c>
      <c r="K12" s="38">
        <v>114162</v>
      </c>
      <c r="L12" s="38">
        <v>29853</v>
      </c>
      <c r="M12" s="38">
        <v>68356</v>
      </c>
      <c r="N12" s="38">
        <v>23600</v>
      </c>
      <c r="O12" s="38">
        <v>58362</v>
      </c>
      <c r="P12" s="38">
        <v>331210</v>
      </c>
      <c r="Q12" s="38">
        <v>204686</v>
      </c>
      <c r="R12" s="38">
        <v>887030</v>
      </c>
      <c r="S12" s="38">
        <v>932896</v>
      </c>
      <c r="T12" s="38">
        <v>1036148</v>
      </c>
      <c r="U12" s="38">
        <v>627683</v>
      </c>
      <c r="V12" s="38">
        <v>725287</v>
      </c>
      <c r="W12" s="38">
        <v>667620</v>
      </c>
      <c r="X12" s="38">
        <v>517423</v>
      </c>
      <c r="Y12" s="79"/>
      <c r="Z12" s="79"/>
    </row>
    <row r="13" spans="1:26" ht="12" customHeight="1">
      <c r="A13" s="4"/>
      <c r="B13" s="4" t="s">
        <v>208</v>
      </c>
      <c r="C13" s="4" t="s">
        <v>60</v>
      </c>
      <c r="D13" s="65" t="str">
        <f>IF('Índice IFRS 16 | Index IFRS 16'!$K$6="Português",$C13,$B13)</f>
        <v xml:space="preserve">  Restricted investments </v>
      </c>
      <c r="E13" s="38">
        <v>221796</v>
      </c>
      <c r="F13" s="38">
        <v>81304</v>
      </c>
      <c r="G13" s="38">
        <v>94802</v>
      </c>
      <c r="H13" s="38">
        <v>16727</v>
      </c>
      <c r="I13" s="38">
        <v>219072</v>
      </c>
      <c r="J13" s="38">
        <v>126938</v>
      </c>
      <c r="K13" s="38">
        <v>113105</v>
      </c>
      <c r="L13" s="38">
        <v>80714</v>
      </c>
      <c r="M13" s="38">
        <v>131335</v>
      </c>
      <c r="N13" s="38">
        <v>235359</v>
      </c>
      <c r="O13" s="38">
        <v>151712</v>
      </c>
      <c r="P13" s="38">
        <v>53406</v>
      </c>
      <c r="Q13" s="38">
        <v>79999</v>
      </c>
      <c r="R13" s="38">
        <v>86213</v>
      </c>
      <c r="S13" s="38">
        <v>38759</v>
      </c>
      <c r="T13" s="38">
        <v>8808</v>
      </c>
      <c r="U13" s="38">
        <v>3937</v>
      </c>
      <c r="V13" s="38">
        <v>548</v>
      </c>
      <c r="W13" s="38">
        <v>0</v>
      </c>
      <c r="X13" s="38">
        <v>0</v>
      </c>
      <c r="Y13" s="79"/>
      <c r="Z13" s="79"/>
    </row>
    <row r="14" spans="1:26" ht="12" customHeight="1">
      <c r="A14" s="4"/>
      <c r="B14" s="4" t="s">
        <v>209</v>
      </c>
      <c r="C14" s="4" t="s">
        <v>61</v>
      </c>
      <c r="D14" s="65" t="str">
        <f>IF('Índice IFRS 16 | Index IFRS 16'!$K$6="Português",$C14,$B14)</f>
        <v xml:space="preserve">  Trade and other receivables </v>
      </c>
      <c r="E14" s="38">
        <v>479881</v>
      </c>
      <c r="F14" s="38">
        <v>479330</v>
      </c>
      <c r="G14" s="38">
        <v>570515</v>
      </c>
      <c r="H14" s="38">
        <v>654086</v>
      </c>
      <c r="I14" s="38">
        <v>680283</v>
      </c>
      <c r="J14" s="38">
        <v>662015</v>
      </c>
      <c r="K14" s="38">
        <v>671167</v>
      </c>
      <c r="L14" s="38">
        <v>650408</v>
      </c>
      <c r="M14" s="38">
        <v>811181</v>
      </c>
      <c r="N14" s="38">
        <v>655941</v>
      </c>
      <c r="O14" s="38">
        <v>731044</v>
      </c>
      <c r="P14" s="38">
        <v>673275</v>
      </c>
      <c r="Q14" s="38">
        <v>621926</v>
      </c>
      <c r="R14" s="38">
        <v>778059</v>
      </c>
      <c r="S14" s="38">
        <v>809430</v>
      </c>
      <c r="T14" s="38">
        <v>913797</v>
      </c>
      <c r="U14" s="38">
        <v>1166112</v>
      </c>
      <c r="V14" s="38">
        <v>1175690</v>
      </c>
      <c r="W14" s="38">
        <v>1340772</v>
      </c>
      <c r="X14" s="38">
        <v>1069056</v>
      </c>
      <c r="Y14" s="79"/>
      <c r="Z14" s="79"/>
    </row>
    <row r="15" spans="1:26" ht="12" customHeight="1">
      <c r="A15" s="4"/>
      <c r="B15" s="4" t="s">
        <v>211</v>
      </c>
      <c r="C15" s="4" t="s">
        <v>62</v>
      </c>
      <c r="D15" s="65" t="str">
        <f>IF('Índice IFRS 16 | Index IFRS 16'!$K$6="Português",$C15,$B15)</f>
        <v xml:space="preserve">  Inventories </v>
      </c>
      <c r="E15" s="38">
        <v>94733</v>
      </c>
      <c r="F15" s="38">
        <v>78856</v>
      </c>
      <c r="G15" s="38">
        <v>79735</v>
      </c>
      <c r="H15" s="38">
        <v>88097</v>
      </c>
      <c r="I15" s="38">
        <v>87946</v>
      </c>
      <c r="J15" s="38">
        <v>91108</v>
      </c>
      <c r="K15" s="38">
        <v>90313</v>
      </c>
      <c r="L15" s="38">
        <v>92446</v>
      </c>
      <c r="M15" s="38">
        <v>97734</v>
      </c>
      <c r="N15" s="38">
        <v>100784</v>
      </c>
      <c r="O15" s="38">
        <v>109516</v>
      </c>
      <c r="P15" s="38">
        <v>107102</v>
      </c>
      <c r="Q15" s="38">
        <v>114835</v>
      </c>
      <c r="R15" s="38">
        <v>129615</v>
      </c>
      <c r="S15" s="38">
        <v>134433</v>
      </c>
      <c r="T15" s="38">
        <v>150393</v>
      </c>
      <c r="U15" s="38">
        <v>175138</v>
      </c>
      <c r="V15" s="38">
        <v>171465</v>
      </c>
      <c r="W15" s="38">
        <v>198369</v>
      </c>
      <c r="X15" s="38">
        <v>200145</v>
      </c>
      <c r="Y15" s="79"/>
      <c r="Z15" s="79"/>
    </row>
    <row r="16" spans="1:26" ht="12" customHeight="1">
      <c r="A16" s="4"/>
      <c r="B16" s="4" t="s">
        <v>213</v>
      </c>
      <c r="C16" s="4" t="s">
        <v>102</v>
      </c>
      <c r="D16" s="65" t="str">
        <f>IF('Índice IFRS 16 | Index IFRS 16'!$K$6="Português",$C16,$B16)</f>
        <v xml:space="preserve">  Assets held for sale</v>
      </c>
      <c r="E16" s="38"/>
      <c r="F16" s="38"/>
      <c r="G16" s="38"/>
      <c r="H16" s="38"/>
      <c r="I16" s="38"/>
      <c r="J16" s="38"/>
      <c r="K16" s="38"/>
      <c r="L16" s="38"/>
      <c r="M16" s="38"/>
      <c r="N16" s="38"/>
      <c r="O16" s="38"/>
      <c r="P16" s="38"/>
      <c r="Q16" s="38">
        <v>0</v>
      </c>
      <c r="R16" s="38">
        <v>0</v>
      </c>
      <c r="S16" s="38">
        <v>0</v>
      </c>
      <c r="T16" s="38">
        <v>0</v>
      </c>
      <c r="U16" s="38">
        <v>0</v>
      </c>
      <c r="V16" s="38">
        <v>96600</v>
      </c>
      <c r="W16" s="38">
        <v>0</v>
      </c>
      <c r="X16" s="38">
        <v>0</v>
      </c>
      <c r="Y16" s="79"/>
      <c r="Z16" s="79"/>
    </row>
    <row r="17" spans="1:26" ht="12" customHeight="1">
      <c r="A17" s="4"/>
      <c r="B17" s="4" t="s">
        <v>214</v>
      </c>
      <c r="C17" s="4" t="s">
        <v>63</v>
      </c>
      <c r="D17" s="65" t="str">
        <f>IF('Índice IFRS 16 | Index IFRS 16'!$K$6="Português",$C17,$B17)</f>
        <v xml:space="preserve">  Taxes recoverable</v>
      </c>
      <c r="E17" s="38">
        <v>8736</v>
      </c>
      <c r="F17" s="38">
        <v>21992</v>
      </c>
      <c r="G17" s="38">
        <v>25946</v>
      </c>
      <c r="H17" s="38">
        <v>32489</v>
      </c>
      <c r="I17" s="38">
        <v>39197.921840000003</v>
      </c>
      <c r="J17" s="38">
        <v>33815</v>
      </c>
      <c r="K17" s="38">
        <v>44294</v>
      </c>
      <c r="L17" s="38">
        <v>42591</v>
      </c>
      <c r="M17" s="38">
        <v>40380</v>
      </c>
      <c r="N17" s="38">
        <v>32091</v>
      </c>
      <c r="O17" s="38">
        <v>46924</v>
      </c>
      <c r="P17" s="38">
        <v>44488</v>
      </c>
      <c r="Q17" s="38">
        <v>54723</v>
      </c>
      <c r="R17" s="38">
        <v>87298</v>
      </c>
      <c r="S17" s="38">
        <v>102417</v>
      </c>
      <c r="T17" s="38">
        <v>112891</v>
      </c>
      <c r="U17" s="38">
        <v>108542</v>
      </c>
      <c r="V17" s="38">
        <v>176974</v>
      </c>
      <c r="W17" s="38">
        <v>257661</v>
      </c>
      <c r="X17" s="38">
        <v>283841</v>
      </c>
      <c r="Y17" s="79"/>
      <c r="Z17" s="79"/>
    </row>
    <row r="18" spans="1:26" ht="12" customHeight="1">
      <c r="A18" s="4"/>
      <c r="B18" s="4" t="s">
        <v>215</v>
      </c>
      <c r="C18" s="4" t="s">
        <v>64</v>
      </c>
      <c r="D18" s="65" t="str">
        <f>IF('Índice IFRS 16 | Index IFRS 16'!$K$6="Português",$C18,$B18)</f>
        <v xml:space="preserve">  Derivative financial instruments</v>
      </c>
      <c r="E18" s="38">
        <v>0</v>
      </c>
      <c r="F18" s="38">
        <v>22135</v>
      </c>
      <c r="G18" s="38">
        <v>20062</v>
      </c>
      <c r="H18" s="38">
        <v>32231</v>
      </c>
      <c r="I18" s="38">
        <v>69495</v>
      </c>
      <c r="J18" s="38">
        <v>87203</v>
      </c>
      <c r="K18" s="38">
        <v>56146</v>
      </c>
      <c r="L18" s="38">
        <v>41039</v>
      </c>
      <c r="M18" s="38">
        <v>29767</v>
      </c>
      <c r="N18" s="38">
        <v>22832</v>
      </c>
      <c r="O18" s="38">
        <v>19810</v>
      </c>
      <c r="P18" s="38">
        <v>17638</v>
      </c>
      <c r="Q18" s="38">
        <v>17835</v>
      </c>
      <c r="R18" s="38">
        <v>6777</v>
      </c>
      <c r="S18" s="38">
        <v>6047</v>
      </c>
      <c r="T18" s="38">
        <v>10344.551429407042</v>
      </c>
      <c r="U18" s="38">
        <v>12474</v>
      </c>
      <c r="V18" s="38">
        <v>29652</v>
      </c>
      <c r="W18" s="38">
        <v>41632</v>
      </c>
      <c r="X18" s="38">
        <v>6654</v>
      </c>
      <c r="Y18" s="79"/>
      <c r="Z18" s="79"/>
    </row>
    <row r="19" spans="1:26" ht="12" customHeight="1">
      <c r="A19" s="4"/>
      <c r="B19" s="4" t="s">
        <v>216</v>
      </c>
      <c r="C19" s="4" t="s">
        <v>65</v>
      </c>
      <c r="D19" s="65" t="str">
        <f>IF('Índice IFRS 16 | Index IFRS 16'!$K$6="Português",$C19,$B19)</f>
        <v xml:space="preserve">  Prepaid expenses</v>
      </c>
      <c r="E19" s="38">
        <v>55821</v>
      </c>
      <c r="F19" s="38">
        <v>51968</v>
      </c>
      <c r="G19" s="38">
        <v>55121</v>
      </c>
      <c r="H19" s="38">
        <v>84172</v>
      </c>
      <c r="I19" s="38">
        <v>98347</v>
      </c>
      <c r="J19" s="38">
        <v>77460</v>
      </c>
      <c r="K19" s="38">
        <v>71168</v>
      </c>
      <c r="L19" s="38">
        <v>107271</v>
      </c>
      <c r="M19" s="38">
        <v>98012</v>
      </c>
      <c r="N19" s="38">
        <v>100593</v>
      </c>
      <c r="O19" s="38">
        <v>73979</v>
      </c>
      <c r="P19" s="38">
        <v>97501</v>
      </c>
      <c r="Q19" s="38">
        <v>110186</v>
      </c>
      <c r="R19" s="38">
        <v>91038</v>
      </c>
      <c r="S19" s="38">
        <v>88455</v>
      </c>
      <c r="T19" s="38">
        <v>109784</v>
      </c>
      <c r="U19" s="38">
        <v>104650</v>
      </c>
      <c r="V19" s="38">
        <v>103279</v>
      </c>
      <c r="W19" s="38">
        <v>127651</v>
      </c>
      <c r="X19" s="38">
        <v>163829</v>
      </c>
      <c r="Y19" s="79"/>
      <c r="Z19" s="79"/>
    </row>
    <row r="20" spans="1:26" ht="12" customHeight="1">
      <c r="A20" s="4"/>
      <c r="B20" s="4" t="s">
        <v>299</v>
      </c>
      <c r="C20" s="4" t="s">
        <v>95</v>
      </c>
      <c r="D20" s="65" t="str">
        <f>IF('Índice IFRS 16 | Index IFRS 16'!$K$6="Português",$C20,$B20)</f>
        <v xml:space="preserve">  Related Parties</v>
      </c>
      <c r="E20" s="38"/>
      <c r="F20" s="38"/>
      <c r="G20" s="38"/>
      <c r="H20" s="38"/>
      <c r="I20" s="38"/>
      <c r="J20" s="38"/>
      <c r="K20" s="38"/>
      <c r="L20" s="38"/>
      <c r="M20" s="38"/>
      <c r="N20" s="38"/>
      <c r="O20" s="38"/>
      <c r="P20" s="38"/>
      <c r="Q20" s="38">
        <v>0</v>
      </c>
      <c r="R20" s="38">
        <v>0</v>
      </c>
      <c r="S20" s="38">
        <v>0</v>
      </c>
      <c r="T20" s="38">
        <v>73241</v>
      </c>
      <c r="U20" s="38">
        <v>75882</v>
      </c>
      <c r="V20" s="38">
        <v>0</v>
      </c>
      <c r="W20" s="38">
        <v>0</v>
      </c>
      <c r="X20" s="38">
        <v>0</v>
      </c>
      <c r="Y20" s="79"/>
      <c r="Z20" s="79"/>
    </row>
    <row r="21" spans="1:26" ht="12" customHeight="1">
      <c r="A21" s="4"/>
      <c r="B21" s="4" t="s">
        <v>217</v>
      </c>
      <c r="C21" s="4" t="s">
        <v>66</v>
      </c>
      <c r="D21" s="66" t="str">
        <f>IF('Índice IFRS 16 | Index IFRS 16'!$K$6="Português",$C21,$B21)</f>
        <v xml:space="preserve">  Other current assets</v>
      </c>
      <c r="E21" s="67">
        <v>19653</v>
      </c>
      <c r="F21" s="67">
        <v>24444</v>
      </c>
      <c r="G21" s="67">
        <v>20733</v>
      </c>
      <c r="H21" s="67">
        <v>28355</v>
      </c>
      <c r="I21" s="67">
        <v>32249</v>
      </c>
      <c r="J21" s="67">
        <v>38368</v>
      </c>
      <c r="K21" s="67">
        <v>183723</v>
      </c>
      <c r="L21" s="67">
        <v>174277</v>
      </c>
      <c r="M21" s="67">
        <v>173113</v>
      </c>
      <c r="N21" s="67">
        <v>79513</v>
      </c>
      <c r="O21" s="67">
        <v>45489</v>
      </c>
      <c r="P21" s="67">
        <v>36542</v>
      </c>
      <c r="Q21" s="67">
        <v>55842</v>
      </c>
      <c r="R21" s="67">
        <v>72225</v>
      </c>
      <c r="S21" s="67">
        <v>64105</v>
      </c>
      <c r="T21" s="67">
        <v>125984</v>
      </c>
      <c r="U21" s="67">
        <v>90155</v>
      </c>
      <c r="V21" s="67">
        <v>95488</v>
      </c>
      <c r="W21" s="67">
        <v>96549</v>
      </c>
      <c r="X21" s="38">
        <v>111714</v>
      </c>
      <c r="Y21" s="79"/>
      <c r="Z21" s="79"/>
    </row>
    <row r="22" spans="1:26" ht="12" customHeight="1">
      <c r="A22" s="4"/>
      <c r="B22" s="4" t="s">
        <v>218</v>
      </c>
      <c r="C22" s="4" t="s">
        <v>67</v>
      </c>
      <c r="D22" s="22" t="str">
        <f>IF('Índice IFRS 16 | Index IFRS 16'!$K$6="Português",$C22,$B22)</f>
        <v>Non-current assets</v>
      </c>
      <c r="E22" s="68">
        <v>4363351</v>
      </c>
      <c r="F22" s="68">
        <v>4533291</v>
      </c>
      <c r="G22" s="68">
        <v>4563322</v>
      </c>
      <c r="H22" s="68">
        <v>4414252</v>
      </c>
      <c r="I22" s="68">
        <v>4786807</v>
      </c>
      <c r="J22" s="68">
        <v>4885373</v>
      </c>
      <c r="K22" s="68">
        <v>5179427</v>
      </c>
      <c r="L22" s="68">
        <v>5984060</v>
      </c>
      <c r="M22" s="68">
        <v>5947562</v>
      </c>
      <c r="N22" s="68">
        <v>6393169</v>
      </c>
      <c r="O22" s="68">
        <v>6353385</v>
      </c>
      <c r="P22" s="68">
        <v>6490083</v>
      </c>
      <c r="Q22" s="68">
        <v>6373976</v>
      </c>
      <c r="R22" s="68">
        <v>6544554</v>
      </c>
      <c r="S22" s="68">
        <v>6346830</v>
      </c>
      <c r="T22" s="68">
        <v>7012275.0681931935</v>
      </c>
      <c r="U22" s="68">
        <v>7297805</v>
      </c>
      <c r="V22" s="68">
        <v>7539546</v>
      </c>
      <c r="W22" s="68">
        <v>7824085</v>
      </c>
      <c r="X22" s="68">
        <v>8271408</v>
      </c>
      <c r="Y22" s="79"/>
      <c r="Z22" s="79"/>
    </row>
    <row r="23" spans="1:26" ht="12" customHeight="1">
      <c r="A23" s="4"/>
      <c r="B23" s="4" t="s">
        <v>300</v>
      </c>
      <c r="C23" s="4" t="s">
        <v>68</v>
      </c>
      <c r="D23" s="65" t="str">
        <f>IF('Índice IFRS 16 | Index IFRS 16'!$K$6="Português",$C23,$B23)</f>
        <v xml:space="preserve">  Related parties</v>
      </c>
      <c r="E23" s="38">
        <v>0</v>
      </c>
      <c r="F23" s="38">
        <v>0</v>
      </c>
      <c r="G23" s="38">
        <v>0</v>
      </c>
      <c r="H23" s="38">
        <v>0</v>
      </c>
      <c r="I23" s="38">
        <v>0</v>
      </c>
      <c r="J23" s="38">
        <v>0</v>
      </c>
      <c r="K23" s="38">
        <v>0</v>
      </c>
      <c r="L23" s="38">
        <v>0</v>
      </c>
      <c r="M23" s="38">
        <v>0</v>
      </c>
      <c r="N23" s="38">
        <v>0</v>
      </c>
      <c r="O23" s="38">
        <v>9079</v>
      </c>
      <c r="P23" s="38">
        <v>9180</v>
      </c>
      <c r="Q23" s="38">
        <v>9010</v>
      </c>
      <c r="R23" s="38">
        <v>9508</v>
      </c>
      <c r="S23" s="38">
        <v>9179</v>
      </c>
      <c r="T23" s="38">
        <v>9711</v>
      </c>
      <c r="U23" s="38">
        <v>9894</v>
      </c>
      <c r="V23" s="38">
        <v>11658</v>
      </c>
      <c r="W23" s="38">
        <v>12325</v>
      </c>
      <c r="X23" s="38">
        <v>0</v>
      </c>
      <c r="Y23" s="79"/>
      <c r="Z23" s="79"/>
    </row>
    <row r="24" spans="1:26" ht="12" customHeight="1">
      <c r="A24" s="4"/>
      <c r="B24" s="4" t="s">
        <v>219</v>
      </c>
      <c r="C24" s="4" t="s">
        <v>69</v>
      </c>
      <c r="D24" s="65" t="str">
        <f>IF('Índice IFRS 16 | Index IFRS 16'!$K$6="Português",$C24,$B24)</f>
        <v xml:space="preserve">  Long-term investments</v>
      </c>
      <c r="E24" s="38">
        <v>0</v>
      </c>
      <c r="F24" s="38">
        <v>0</v>
      </c>
      <c r="G24" s="38">
        <v>0</v>
      </c>
      <c r="H24" s="38">
        <v>0</v>
      </c>
      <c r="I24" s="38">
        <v>0</v>
      </c>
      <c r="J24" s="38">
        <v>0</v>
      </c>
      <c r="K24" s="38">
        <v>0</v>
      </c>
      <c r="L24" s="38">
        <v>0</v>
      </c>
      <c r="M24" s="38">
        <v>365421</v>
      </c>
      <c r="N24" s="38">
        <v>559563</v>
      </c>
      <c r="O24" s="38">
        <v>623144</v>
      </c>
      <c r="P24" s="38">
        <v>753200</v>
      </c>
      <c r="Q24" s="38">
        <v>751184</v>
      </c>
      <c r="R24" s="38">
        <v>773069</v>
      </c>
      <c r="S24" s="38">
        <v>807753</v>
      </c>
      <c r="T24" s="38">
        <v>835957</v>
      </c>
      <c r="U24" s="38">
        <v>906395</v>
      </c>
      <c r="V24" s="38">
        <v>1090710</v>
      </c>
      <c r="W24" s="38">
        <v>1215720</v>
      </c>
      <c r="X24" s="38">
        <v>1287781</v>
      </c>
      <c r="Y24" s="79"/>
      <c r="Z24" s="79"/>
    </row>
    <row r="25" spans="1:26" ht="12" customHeight="1">
      <c r="A25" s="4"/>
      <c r="B25" s="4" t="s">
        <v>208</v>
      </c>
      <c r="C25" s="4" t="s">
        <v>60</v>
      </c>
      <c r="D25" s="65" t="str">
        <f>IF('Índice IFRS 16 | Index IFRS 16'!$K$6="Português",$C25,$B25)</f>
        <v xml:space="preserve">  Restricted investments </v>
      </c>
      <c r="E25" s="38">
        <v>66298</v>
      </c>
      <c r="F25" s="38">
        <v>123545</v>
      </c>
      <c r="G25" s="38">
        <v>67490</v>
      </c>
      <c r="H25" s="38">
        <v>50736</v>
      </c>
      <c r="I25" s="38">
        <v>71816</v>
      </c>
      <c r="J25" s="38">
        <v>37080</v>
      </c>
      <c r="K25" s="38">
        <v>26965</v>
      </c>
      <c r="L25" s="38">
        <v>10739</v>
      </c>
      <c r="M25" s="38">
        <v>21580</v>
      </c>
      <c r="N25" s="38">
        <v>0</v>
      </c>
      <c r="O25" s="38">
        <v>81595</v>
      </c>
      <c r="P25" s="38">
        <v>108630</v>
      </c>
      <c r="Q25" s="38">
        <v>46456</v>
      </c>
      <c r="R25" s="38">
        <v>0</v>
      </c>
      <c r="S25" s="38">
        <v>0</v>
      </c>
      <c r="T25" s="38">
        <v>0</v>
      </c>
      <c r="U25" s="38">
        <v>0</v>
      </c>
      <c r="V25" s="38">
        <v>0</v>
      </c>
      <c r="W25" s="38">
        <v>0</v>
      </c>
      <c r="X25" s="38">
        <v>0</v>
      </c>
      <c r="Y25" s="79"/>
      <c r="Z25" s="79"/>
    </row>
    <row r="26" spans="1:26" ht="12" customHeight="1">
      <c r="A26" s="4"/>
      <c r="B26" s="4" t="s">
        <v>220</v>
      </c>
      <c r="C26" s="4" t="s">
        <v>70</v>
      </c>
      <c r="D26" s="65" t="str">
        <f>IF('Índice IFRS 16 | Index IFRS 16'!$K$6="Português",$C26,$B26)</f>
        <v xml:space="preserve">  Security deposits and maintenance reserves </v>
      </c>
      <c r="E26" s="38">
        <v>530406</v>
      </c>
      <c r="F26" s="38">
        <v>586329</v>
      </c>
      <c r="G26" s="38">
        <v>647276</v>
      </c>
      <c r="H26" s="38">
        <v>774387</v>
      </c>
      <c r="I26" s="38">
        <v>975769</v>
      </c>
      <c r="J26" s="38">
        <v>956589</v>
      </c>
      <c r="K26" s="38">
        <v>1221018</v>
      </c>
      <c r="L26" s="38">
        <v>1215709</v>
      </c>
      <c r="M26" s="38">
        <v>1073006</v>
      </c>
      <c r="N26" s="38">
        <v>1039477</v>
      </c>
      <c r="O26" s="38">
        <v>1094764</v>
      </c>
      <c r="P26" s="38">
        <v>1078005</v>
      </c>
      <c r="Q26" s="38">
        <v>1091820</v>
      </c>
      <c r="R26" s="38">
        <v>1184804</v>
      </c>
      <c r="S26" s="38">
        <v>1164197</v>
      </c>
      <c r="T26" s="38">
        <v>1259127</v>
      </c>
      <c r="U26" s="38">
        <v>1329699</v>
      </c>
      <c r="V26" s="38">
        <v>1569381</v>
      </c>
      <c r="W26" s="38">
        <v>1597896</v>
      </c>
      <c r="X26" s="38">
        <v>1546720</v>
      </c>
      <c r="Y26" s="79"/>
      <c r="Z26" s="79"/>
    </row>
    <row r="27" spans="1:26" ht="12" customHeight="1">
      <c r="A27" s="4"/>
      <c r="B27" s="4" t="s">
        <v>215</v>
      </c>
      <c r="C27" s="4" t="s">
        <v>64</v>
      </c>
      <c r="D27" s="65" t="str">
        <f>IF('Índice IFRS 16 | Index IFRS 16'!$K$6="Português",$C27,$B27)</f>
        <v xml:space="preserve">  Derivative financial instruments</v>
      </c>
      <c r="E27" s="38">
        <v>0</v>
      </c>
      <c r="F27" s="38">
        <v>0</v>
      </c>
      <c r="G27" s="38">
        <v>0</v>
      </c>
      <c r="H27" s="38">
        <v>0</v>
      </c>
      <c r="I27" s="38">
        <v>0</v>
      </c>
      <c r="J27" s="38">
        <v>0</v>
      </c>
      <c r="K27" s="38">
        <v>0</v>
      </c>
      <c r="L27" s="38">
        <v>0</v>
      </c>
      <c r="M27" s="38">
        <v>0</v>
      </c>
      <c r="N27" s="38">
        <v>0</v>
      </c>
      <c r="O27" s="38">
        <v>3862</v>
      </c>
      <c r="P27" s="38">
        <v>4132</v>
      </c>
      <c r="Q27" s="38">
        <v>2848</v>
      </c>
      <c r="R27" s="38">
        <v>0</v>
      </c>
      <c r="S27" s="38">
        <v>654</v>
      </c>
      <c r="T27" s="38">
        <v>410477.06819319318</v>
      </c>
      <c r="U27" s="38">
        <v>430347</v>
      </c>
      <c r="V27" s="38">
        <v>461664</v>
      </c>
      <c r="W27" s="38">
        <v>516301</v>
      </c>
      <c r="X27" s="38">
        <v>588726</v>
      </c>
      <c r="Y27" s="79"/>
      <c r="Z27" s="79"/>
    </row>
    <row r="28" spans="1:26" ht="12" customHeight="1">
      <c r="A28" s="4"/>
      <c r="B28" s="4" t="s">
        <v>221</v>
      </c>
      <c r="C28" s="4" t="s">
        <v>65</v>
      </c>
      <c r="D28" s="65" t="str">
        <f>IF('Índice IFRS 16 | Index IFRS 16'!$K$6="Português",$C28,$B28)</f>
        <v xml:space="preserve">  Prepaid expenses </v>
      </c>
      <c r="E28" s="38">
        <v>51762</v>
      </c>
      <c r="F28" s="38">
        <v>42194</v>
      </c>
      <c r="G28" s="38">
        <v>52324</v>
      </c>
      <c r="H28" s="38">
        <v>66197</v>
      </c>
      <c r="I28" s="38">
        <v>84219</v>
      </c>
      <c r="J28" s="38">
        <v>85480</v>
      </c>
      <c r="K28" s="38">
        <v>111368</v>
      </c>
      <c r="L28" s="38">
        <v>113128</v>
      </c>
      <c r="M28" s="38">
        <v>105739</v>
      </c>
      <c r="N28" s="38">
        <v>12363</v>
      </c>
      <c r="O28" s="38">
        <v>8566</v>
      </c>
      <c r="P28" s="38">
        <v>6907</v>
      </c>
      <c r="Q28" s="38">
        <v>7204</v>
      </c>
      <c r="R28" s="38">
        <v>6865</v>
      </c>
      <c r="S28" s="38">
        <v>0</v>
      </c>
      <c r="T28" s="38">
        <v>4472</v>
      </c>
      <c r="U28" s="38">
        <v>9263</v>
      </c>
      <c r="V28" s="38">
        <v>16631</v>
      </c>
      <c r="W28" s="38">
        <v>19950</v>
      </c>
      <c r="X28" s="38">
        <v>21683</v>
      </c>
      <c r="Y28" s="79"/>
      <c r="Z28" s="79"/>
    </row>
    <row r="29" spans="1:26" ht="12" customHeight="1">
      <c r="A29" s="4"/>
      <c r="B29" s="4" t="s">
        <v>223</v>
      </c>
      <c r="C29" s="4" t="s">
        <v>66</v>
      </c>
      <c r="D29" s="65" t="str">
        <f>IF('Índice IFRS 16 | Index IFRS 16'!$K$6="Português",$C29,$B29)</f>
        <v xml:space="preserve">  Other non-current assets</v>
      </c>
      <c r="E29" s="38">
        <v>140662</v>
      </c>
      <c r="F29" s="38">
        <v>141928</v>
      </c>
      <c r="G29" s="38">
        <v>133224</v>
      </c>
      <c r="H29" s="38">
        <v>134680</v>
      </c>
      <c r="I29" s="38">
        <v>134851</v>
      </c>
      <c r="J29" s="38">
        <v>137036</v>
      </c>
      <c r="K29" s="38">
        <v>152745</v>
      </c>
      <c r="L29" s="38">
        <v>168188</v>
      </c>
      <c r="M29" s="38">
        <v>179166</v>
      </c>
      <c r="N29" s="38">
        <v>178297</v>
      </c>
      <c r="O29" s="38">
        <v>161391</v>
      </c>
      <c r="P29" s="38">
        <v>147433</v>
      </c>
      <c r="Q29" s="38">
        <v>134520</v>
      </c>
      <c r="R29" s="38">
        <v>134510</v>
      </c>
      <c r="S29" s="38">
        <v>160296</v>
      </c>
      <c r="T29" s="38">
        <v>205996</v>
      </c>
      <c r="U29" s="38">
        <v>216699</v>
      </c>
      <c r="V29" s="38">
        <v>272827</v>
      </c>
      <c r="W29" s="38">
        <v>321575</v>
      </c>
      <c r="X29" s="38">
        <v>520723</v>
      </c>
      <c r="Y29" s="79"/>
      <c r="Z29" s="79"/>
    </row>
    <row r="30" spans="1:26" ht="12" customHeight="1">
      <c r="A30" s="4"/>
      <c r="B30" s="4" t="s">
        <v>226</v>
      </c>
      <c r="C30" s="4" t="s">
        <v>71</v>
      </c>
      <c r="D30" s="65" t="str">
        <f>IF('Índice IFRS 16 | Index IFRS 16'!$K$6="Português",$C30,$B30)</f>
        <v xml:space="preserve">  Property and equipment </v>
      </c>
      <c r="E30" s="38">
        <v>2691199</v>
      </c>
      <c r="F30" s="38">
        <v>2757122</v>
      </c>
      <c r="G30" s="38">
        <v>2773538</v>
      </c>
      <c r="H30" s="38">
        <v>2497613</v>
      </c>
      <c r="I30" s="38">
        <v>2626638</v>
      </c>
      <c r="J30" s="38">
        <v>2768967</v>
      </c>
      <c r="K30" s="38">
        <v>2760763</v>
      </c>
      <c r="L30" s="38">
        <v>3552994</v>
      </c>
      <c r="M30" s="38">
        <v>3274702</v>
      </c>
      <c r="N30" s="38">
        <v>3670285</v>
      </c>
      <c r="O30" s="38">
        <v>3426517</v>
      </c>
      <c r="P30" s="38">
        <v>3439980</v>
      </c>
      <c r="Q30" s="38">
        <v>3388265</v>
      </c>
      <c r="R30" s="38">
        <v>3483709</v>
      </c>
      <c r="S30" s="38">
        <v>3254406</v>
      </c>
      <c r="T30" s="38">
        <v>3325535</v>
      </c>
      <c r="U30" s="38">
        <v>3434839</v>
      </c>
      <c r="V30" s="38">
        <v>3144578</v>
      </c>
      <c r="W30" s="38">
        <v>3142283</v>
      </c>
      <c r="X30" s="38">
        <v>3289219</v>
      </c>
      <c r="Y30" s="79"/>
      <c r="Z30" s="79"/>
    </row>
    <row r="31" spans="1:26" ht="12" customHeight="1" thickBot="1">
      <c r="A31" s="4"/>
      <c r="B31" s="4" t="s">
        <v>227</v>
      </c>
      <c r="C31" s="4" t="s">
        <v>72</v>
      </c>
      <c r="D31" s="69" t="str">
        <f>IF('Índice IFRS 16 | Index IFRS 16'!$K$6="Português",$C31,$B31)</f>
        <v xml:space="preserve">  Intangible assets </v>
      </c>
      <c r="E31" s="70">
        <v>883024</v>
      </c>
      <c r="F31" s="70">
        <v>882173</v>
      </c>
      <c r="G31" s="70">
        <v>889470</v>
      </c>
      <c r="H31" s="70">
        <v>890639</v>
      </c>
      <c r="I31" s="70">
        <v>893514</v>
      </c>
      <c r="J31" s="70">
        <v>900221</v>
      </c>
      <c r="K31" s="70">
        <v>906568</v>
      </c>
      <c r="L31" s="70">
        <v>923302</v>
      </c>
      <c r="M31" s="70">
        <v>927948</v>
      </c>
      <c r="N31" s="70">
        <v>933184</v>
      </c>
      <c r="O31" s="70">
        <v>944467</v>
      </c>
      <c r="P31" s="70">
        <v>942616</v>
      </c>
      <c r="Q31" s="70">
        <v>942669</v>
      </c>
      <c r="R31" s="70">
        <v>952089</v>
      </c>
      <c r="S31" s="70">
        <v>950345</v>
      </c>
      <c r="T31" s="70">
        <v>961000</v>
      </c>
      <c r="U31" s="70">
        <v>960669</v>
      </c>
      <c r="V31" s="70">
        <v>972097</v>
      </c>
      <c r="W31" s="70">
        <v>998035</v>
      </c>
      <c r="X31" s="70">
        <v>1016556</v>
      </c>
      <c r="Y31" s="79"/>
      <c r="Z31" s="79"/>
    </row>
    <row r="32" spans="1:26" ht="12" customHeight="1">
      <c r="A32" s="4"/>
      <c r="B32" s="4" t="s">
        <v>228</v>
      </c>
      <c r="C32" s="4" t="s">
        <v>73</v>
      </c>
      <c r="D32" s="18" t="str">
        <f>IF('Índice IFRS 16 | Index IFRS 16'!$K$6="Português",$C32,$B32)</f>
        <v>Liabilities and equity</v>
      </c>
      <c r="E32" s="44">
        <v>5630194</v>
      </c>
      <c r="F32" s="44">
        <v>5706808</v>
      </c>
      <c r="G32" s="44">
        <v>6181613</v>
      </c>
      <c r="H32" s="44">
        <v>6239199</v>
      </c>
      <c r="I32" s="44">
        <v>6418037</v>
      </c>
      <c r="J32" s="44">
        <v>6873257.4215000002</v>
      </c>
      <c r="K32" s="44">
        <v>7068956</v>
      </c>
      <c r="L32" s="44">
        <v>7839164</v>
      </c>
      <c r="M32" s="44">
        <v>7664795</v>
      </c>
      <c r="N32" s="44">
        <v>7801471</v>
      </c>
      <c r="O32" s="44">
        <v>8020092</v>
      </c>
      <c r="P32" s="44">
        <v>8400409</v>
      </c>
      <c r="Q32" s="44">
        <v>8068978</v>
      </c>
      <c r="R32" s="44">
        <v>9183723</v>
      </c>
      <c r="S32" s="44">
        <v>9009236</v>
      </c>
      <c r="T32" s="44">
        <v>10315984.812590621</v>
      </c>
      <c r="U32" s="44">
        <v>10401318</v>
      </c>
      <c r="V32" s="44">
        <v>10963490</v>
      </c>
      <c r="W32" s="44">
        <v>11448015</v>
      </c>
      <c r="X32" s="44">
        <v>11793206</v>
      </c>
      <c r="Y32" s="79"/>
      <c r="Z32" s="79"/>
    </row>
    <row r="33" spans="1:26" ht="12" customHeight="1">
      <c r="A33" s="4"/>
      <c r="B33" s="4" t="s">
        <v>229</v>
      </c>
      <c r="C33" s="4" t="s">
        <v>74</v>
      </c>
      <c r="D33" s="22" t="str">
        <f>IF('Índice IFRS 16 | Index IFRS 16'!$K$6="Português",$C33,$B33)</f>
        <v>Current liabilities</v>
      </c>
      <c r="E33" s="71">
        <v>2589279</v>
      </c>
      <c r="F33" s="71">
        <v>2815969</v>
      </c>
      <c r="G33" s="71">
        <v>2565349</v>
      </c>
      <c r="H33" s="71">
        <v>2853493</v>
      </c>
      <c r="I33" s="71">
        <v>2886859</v>
      </c>
      <c r="J33" s="71">
        <v>3224982.4215000002</v>
      </c>
      <c r="K33" s="71">
        <v>3459752</v>
      </c>
      <c r="L33" s="71">
        <v>4059825</v>
      </c>
      <c r="M33" s="71">
        <v>4241198</v>
      </c>
      <c r="N33" s="71">
        <v>4127123</v>
      </c>
      <c r="O33" s="71">
        <v>3448298</v>
      </c>
      <c r="P33" s="71">
        <v>3617643</v>
      </c>
      <c r="Q33" s="71">
        <v>3626187</v>
      </c>
      <c r="R33" s="71">
        <v>3673932</v>
      </c>
      <c r="S33" s="71">
        <v>3861275</v>
      </c>
      <c r="T33" s="71">
        <v>3396958</v>
      </c>
      <c r="U33" s="71">
        <v>3316582</v>
      </c>
      <c r="V33" s="71">
        <v>3620933</v>
      </c>
      <c r="W33" s="71">
        <v>3866516</v>
      </c>
      <c r="X33" s="71">
        <v>4056794</v>
      </c>
      <c r="Y33" s="79"/>
      <c r="Z33" s="79"/>
    </row>
    <row r="34" spans="1:26" ht="12" customHeight="1">
      <c r="A34" s="4"/>
      <c r="B34" s="4" t="s">
        <v>230</v>
      </c>
      <c r="C34" s="4" t="s">
        <v>75</v>
      </c>
      <c r="D34" s="65" t="str">
        <f>IF('Índice IFRS 16 | Index IFRS 16'!$K$6="Português",$C34,$B34)</f>
        <v xml:space="preserve">  Loans and financing</v>
      </c>
      <c r="E34" s="38">
        <v>745040</v>
      </c>
      <c r="F34" s="38">
        <v>950498</v>
      </c>
      <c r="G34" s="38">
        <v>512575</v>
      </c>
      <c r="H34" s="38">
        <v>567607</v>
      </c>
      <c r="I34" s="38">
        <v>671272</v>
      </c>
      <c r="J34" s="38">
        <v>817100</v>
      </c>
      <c r="K34" s="38">
        <v>859638</v>
      </c>
      <c r="L34" s="38">
        <v>1249303</v>
      </c>
      <c r="M34" s="38">
        <v>1044424</v>
      </c>
      <c r="N34" s="38">
        <v>964818</v>
      </c>
      <c r="O34" s="38">
        <v>980819</v>
      </c>
      <c r="P34" s="38">
        <v>985238</v>
      </c>
      <c r="Q34" s="38">
        <v>1019474</v>
      </c>
      <c r="R34" s="38">
        <v>1101160</v>
      </c>
      <c r="S34" s="38">
        <v>1011119</v>
      </c>
      <c r="T34" s="38">
        <v>568234</v>
      </c>
      <c r="U34" s="38">
        <v>581566</v>
      </c>
      <c r="V34" s="38">
        <v>542304</v>
      </c>
      <c r="W34" s="38">
        <v>435751</v>
      </c>
      <c r="X34" s="38">
        <v>335051</v>
      </c>
      <c r="Y34" s="79"/>
      <c r="Z34" s="79"/>
    </row>
    <row r="35" spans="1:26" ht="12" customHeight="1">
      <c r="A35" s="4"/>
      <c r="B35" s="4" t="s">
        <v>231</v>
      </c>
      <c r="C35" s="4" t="s">
        <v>76</v>
      </c>
      <c r="D35" s="65" t="str">
        <f>IF('Índice IFRS 16 | Index IFRS 16'!$K$6="Português",$C35,$B35)</f>
        <v xml:space="preserve">  Accounts payable</v>
      </c>
      <c r="E35" s="38">
        <v>694176</v>
      </c>
      <c r="F35" s="38">
        <v>774657</v>
      </c>
      <c r="G35" s="38">
        <v>707569</v>
      </c>
      <c r="H35" s="38">
        <v>881809</v>
      </c>
      <c r="I35" s="38">
        <v>868896</v>
      </c>
      <c r="J35" s="38">
        <v>977684</v>
      </c>
      <c r="K35" s="38">
        <v>1017169</v>
      </c>
      <c r="L35" s="38">
        <v>1052121</v>
      </c>
      <c r="M35" s="38">
        <v>1261425</v>
      </c>
      <c r="N35" s="38">
        <v>1179047</v>
      </c>
      <c r="O35" s="38">
        <v>1069339</v>
      </c>
      <c r="P35" s="38">
        <v>1034317</v>
      </c>
      <c r="Q35" s="38">
        <v>1033925</v>
      </c>
      <c r="R35" s="38">
        <v>897103</v>
      </c>
      <c r="S35" s="38">
        <v>874285</v>
      </c>
      <c r="T35" s="38">
        <v>953534</v>
      </c>
      <c r="U35" s="38">
        <v>947704</v>
      </c>
      <c r="V35" s="38">
        <v>1097869</v>
      </c>
      <c r="W35" s="38">
        <v>1197591</v>
      </c>
      <c r="X35" s="38">
        <v>1166291</v>
      </c>
      <c r="Y35" s="79"/>
      <c r="Z35" s="79"/>
    </row>
    <row r="36" spans="1:26" ht="12" customHeight="1">
      <c r="A36" s="4"/>
      <c r="B36" s="4" t="s">
        <v>301</v>
      </c>
      <c r="C36" s="4" t="s">
        <v>106</v>
      </c>
      <c r="D36" s="65" t="str">
        <f>IF('Índice IFRS 16 | Index IFRS 16'!$K$6="Português",$C36,$B36)</f>
        <v xml:space="preserve">  Accounts payable - forfaiting</v>
      </c>
      <c r="E36" s="38"/>
      <c r="F36" s="38"/>
      <c r="G36" s="38"/>
      <c r="H36" s="38"/>
      <c r="I36" s="38"/>
      <c r="J36" s="38"/>
      <c r="K36" s="38"/>
      <c r="L36" s="38"/>
      <c r="M36" s="38"/>
      <c r="N36" s="38"/>
      <c r="O36" s="38"/>
      <c r="P36" s="38"/>
      <c r="Q36" s="38">
        <v>0</v>
      </c>
      <c r="R36" s="38">
        <v>0</v>
      </c>
      <c r="S36" s="38">
        <v>0</v>
      </c>
      <c r="T36" s="38">
        <v>0</v>
      </c>
      <c r="U36" s="38">
        <v>0</v>
      </c>
      <c r="V36" s="38">
        <v>0</v>
      </c>
      <c r="W36" s="38">
        <v>0</v>
      </c>
      <c r="X36" s="38">
        <v>162778</v>
      </c>
      <c r="Y36" s="79"/>
      <c r="Z36" s="79"/>
    </row>
    <row r="37" spans="1:26" ht="12" customHeight="1">
      <c r="A37" s="4"/>
      <c r="B37" s="4" t="s">
        <v>299</v>
      </c>
      <c r="C37" s="4" t="s">
        <v>95</v>
      </c>
      <c r="D37" s="65" t="str">
        <f>IF('Índice IFRS 16 | Index IFRS 16'!$K$6="Português",$C37,$B37)</f>
        <v xml:space="preserve">  Related Parties</v>
      </c>
      <c r="E37" s="38"/>
      <c r="F37" s="38"/>
      <c r="G37" s="38"/>
      <c r="H37" s="38"/>
      <c r="I37" s="38"/>
      <c r="J37" s="38"/>
      <c r="K37" s="38"/>
      <c r="L37" s="38"/>
      <c r="M37" s="38"/>
      <c r="N37" s="38"/>
      <c r="O37" s="38"/>
      <c r="P37" s="38"/>
      <c r="Q37" s="38">
        <v>0</v>
      </c>
      <c r="R37" s="38">
        <v>26007</v>
      </c>
      <c r="S37" s="38">
        <v>0</v>
      </c>
      <c r="T37" s="38">
        <v>0</v>
      </c>
      <c r="U37" s="38">
        <v>0</v>
      </c>
      <c r="V37" s="38">
        <v>0</v>
      </c>
      <c r="W37" s="38">
        <v>0</v>
      </c>
      <c r="X37" s="38">
        <v>0</v>
      </c>
      <c r="Y37" s="79"/>
      <c r="Z37" s="79"/>
    </row>
    <row r="38" spans="1:26" ht="12" customHeight="1">
      <c r="A38" s="4"/>
      <c r="B38" s="4" t="s">
        <v>232</v>
      </c>
      <c r="C38" s="4" t="s">
        <v>77</v>
      </c>
      <c r="D38" s="65" t="str">
        <f>IF('Índice IFRS 16 | Index IFRS 16'!$K$6="Português",$C38,$B38)</f>
        <v xml:space="preserve">  Air traffic liability </v>
      </c>
      <c r="E38" s="38">
        <v>587206</v>
      </c>
      <c r="F38" s="38">
        <v>556848</v>
      </c>
      <c r="G38" s="38">
        <v>766968</v>
      </c>
      <c r="H38" s="38">
        <v>831679</v>
      </c>
      <c r="I38" s="38">
        <v>759343</v>
      </c>
      <c r="J38" s="38">
        <v>817417</v>
      </c>
      <c r="K38" s="38">
        <v>837640</v>
      </c>
      <c r="L38" s="38">
        <v>877850</v>
      </c>
      <c r="M38" s="38">
        <v>752888</v>
      </c>
      <c r="N38" s="38">
        <v>867771</v>
      </c>
      <c r="O38" s="38">
        <v>883293</v>
      </c>
      <c r="P38" s="38">
        <v>949360</v>
      </c>
      <c r="Q38" s="38">
        <v>953657</v>
      </c>
      <c r="R38" s="38">
        <v>1026986</v>
      </c>
      <c r="S38" s="38">
        <v>1354599</v>
      </c>
      <c r="T38" s="38">
        <v>1350035</v>
      </c>
      <c r="U38" s="38">
        <v>1271456</v>
      </c>
      <c r="V38" s="38">
        <v>1469092</v>
      </c>
      <c r="W38" s="38">
        <v>1646686</v>
      </c>
      <c r="X38" s="38">
        <v>1672452</v>
      </c>
      <c r="Y38" s="79"/>
      <c r="Z38" s="79"/>
    </row>
    <row r="39" spans="1:26" ht="12" customHeight="1">
      <c r="A39" s="4"/>
      <c r="B39" s="4" t="s">
        <v>233</v>
      </c>
      <c r="C39" s="4" t="s">
        <v>78</v>
      </c>
      <c r="D39" s="65" t="str">
        <f>IF('Índice IFRS 16 | Index IFRS 16'!$K$6="Português",$C39,$B39)</f>
        <v xml:space="preserve">  Salaries, wages and benefits </v>
      </c>
      <c r="E39" s="38">
        <v>188051</v>
      </c>
      <c r="F39" s="38">
        <v>183530</v>
      </c>
      <c r="G39" s="38">
        <v>199968</v>
      </c>
      <c r="H39" s="38">
        <v>170606</v>
      </c>
      <c r="I39" s="38">
        <v>187252</v>
      </c>
      <c r="J39" s="38">
        <v>192705</v>
      </c>
      <c r="K39" s="38">
        <v>209854</v>
      </c>
      <c r="L39" s="38">
        <v>158087</v>
      </c>
      <c r="M39" s="38">
        <v>168744</v>
      </c>
      <c r="N39" s="38">
        <v>191138</v>
      </c>
      <c r="O39" s="38">
        <v>209115</v>
      </c>
      <c r="P39" s="38">
        <v>186474</v>
      </c>
      <c r="Q39" s="38">
        <v>201484</v>
      </c>
      <c r="R39" s="38">
        <v>222525</v>
      </c>
      <c r="S39" s="38">
        <v>245512</v>
      </c>
      <c r="T39" s="38">
        <v>246336</v>
      </c>
      <c r="U39" s="38">
        <v>250417</v>
      </c>
      <c r="V39" s="38">
        <v>253793</v>
      </c>
      <c r="W39" s="38">
        <v>301150</v>
      </c>
      <c r="X39" s="38">
        <v>244008</v>
      </c>
      <c r="Y39" s="79"/>
      <c r="Z39" s="79"/>
    </row>
    <row r="40" spans="1:26" ht="12" customHeight="1">
      <c r="A40" s="4"/>
      <c r="B40" s="4" t="s">
        <v>234</v>
      </c>
      <c r="C40" s="4" t="s">
        <v>79</v>
      </c>
      <c r="D40" s="65" t="str">
        <f>IF('Índice IFRS 16 | Index IFRS 16'!$K$6="Português",$C40,$B40)</f>
        <v xml:space="preserve">  Insurance premiums payable</v>
      </c>
      <c r="E40" s="38">
        <v>11368</v>
      </c>
      <c r="F40" s="38">
        <v>5473</v>
      </c>
      <c r="G40" s="38">
        <v>160</v>
      </c>
      <c r="H40" s="38">
        <v>27805</v>
      </c>
      <c r="I40" s="38">
        <v>16804</v>
      </c>
      <c r="J40" s="38">
        <v>625</v>
      </c>
      <c r="K40" s="38">
        <v>644</v>
      </c>
      <c r="L40" s="38">
        <v>32033</v>
      </c>
      <c r="M40" s="38">
        <v>21318</v>
      </c>
      <c r="N40" s="38">
        <v>12974</v>
      </c>
      <c r="O40" s="38">
        <v>3565</v>
      </c>
      <c r="P40" s="38">
        <v>24264</v>
      </c>
      <c r="Q40" s="38">
        <v>16783</v>
      </c>
      <c r="R40" s="38">
        <v>6171</v>
      </c>
      <c r="S40" s="38">
        <v>340</v>
      </c>
      <c r="T40" s="38">
        <v>24411</v>
      </c>
      <c r="U40" s="38">
        <v>19501</v>
      </c>
      <c r="V40" s="38">
        <v>7672</v>
      </c>
      <c r="W40" s="38">
        <v>123</v>
      </c>
      <c r="X40" s="38">
        <v>34999</v>
      </c>
      <c r="Y40" s="79"/>
      <c r="Z40" s="79"/>
    </row>
    <row r="41" spans="1:26" ht="12" customHeight="1">
      <c r="A41" s="4"/>
      <c r="B41" s="4" t="s">
        <v>235</v>
      </c>
      <c r="C41" s="4" t="s">
        <v>80</v>
      </c>
      <c r="D41" s="65" t="str">
        <f>IF('Índice IFRS 16 | Index IFRS 16'!$K$6="Português",$C41,$B41)</f>
        <v xml:space="preserve">  Taxes payable</v>
      </c>
      <c r="E41" s="38">
        <v>75530</v>
      </c>
      <c r="F41" s="38">
        <v>71144</v>
      </c>
      <c r="G41" s="38">
        <v>79926</v>
      </c>
      <c r="H41" s="38">
        <v>83446</v>
      </c>
      <c r="I41" s="38">
        <v>72909</v>
      </c>
      <c r="J41" s="38">
        <v>72692.421499999997</v>
      </c>
      <c r="K41" s="38">
        <v>84293</v>
      </c>
      <c r="L41" s="38">
        <v>95936</v>
      </c>
      <c r="M41" s="38">
        <v>77318</v>
      </c>
      <c r="N41" s="38">
        <v>64255</v>
      </c>
      <c r="O41" s="38">
        <v>72397</v>
      </c>
      <c r="P41" s="38">
        <v>64830</v>
      </c>
      <c r="Q41" s="38">
        <v>34014</v>
      </c>
      <c r="R41" s="38">
        <v>32501</v>
      </c>
      <c r="S41" s="38">
        <v>31430</v>
      </c>
      <c r="T41" s="38">
        <v>44418</v>
      </c>
      <c r="U41" s="38">
        <v>29945</v>
      </c>
      <c r="V41" s="38">
        <v>29749</v>
      </c>
      <c r="W41" s="38">
        <v>33545</v>
      </c>
      <c r="X41" s="38">
        <v>56999</v>
      </c>
      <c r="Y41" s="79"/>
      <c r="Z41" s="79"/>
    </row>
    <row r="42" spans="1:26" ht="12" customHeight="1">
      <c r="A42" s="4"/>
      <c r="B42" s="4" t="s">
        <v>236</v>
      </c>
      <c r="C42" s="4" t="s">
        <v>81</v>
      </c>
      <c r="D42" s="65" t="str">
        <f>IF('Índice IFRS 16 | Index IFRS 16'!$K$6="Português",$C42,$B42)</f>
        <v xml:space="preserve">  Federal tax installment payment program</v>
      </c>
      <c r="E42" s="38">
        <v>0</v>
      </c>
      <c r="F42" s="38">
        <v>0</v>
      </c>
      <c r="G42" s="38">
        <v>26118</v>
      </c>
      <c r="H42" s="38">
        <v>8316</v>
      </c>
      <c r="I42" s="38">
        <v>7864</v>
      </c>
      <c r="J42" s="38">
        <v>7343</v>
      </c>
      <c r="K42" s="38">
        <v>6345</v>
      </c>
      <c r="L42" s="38">
        <v>6362</v>
      </c>
      <c r="M42" s="38">
        <v>6468</v>
      </c>
      <c r="N42" s="38">
        <v>6468</v>
      </c>
      <c r="O42" s="38">
        <v>6468</v>
      </c>
      <c r="P42" s="38">
        <v>6468</v>
      </c>
      <c r="Q42" s="38">
        <v>6468</v>
      </c>
      <c r="R42" s="38">
        <v>6468</v>
      </c>
      <c r="S42" s="38">
        <v>32064</v>
      </c>
      <c r="T42" s="38">
        <v>9772</v>
      </c>
      <c r="U42" s="38">
        <v>9749</v>
      </c>
      <c r="V42" s="38">
        <v>9749</v>
      </c>
      <c r="W42" s="38">
        <v>9749</v>
      </c>
      <c r="X42" s="38">
        <v>9749</v>
      </c>
      <c r="Y42" s="79"/>
      <c r="Z42" s="79"/>
    </row>
    <row r="43" spans="1:26" ht="12" customHeight="1">
      <c r="A43" s="4"/>
      <c r="B43" s="4" t="s">
        <v>215</v>
      </c>
      <c r="C43" s="4" t="s">
        <v>64</v>
      </c>
      <c r="D43" s="65" t="str">
        <f>IF('Índice IFRS 16 | Index IFRS 16'!$K$6="Português",$C43,$B43)</f>
        <v xml:space="preserve">  Derivative financial instruments</v>
      </c>
      <c r="E43" s="38">
        <v>44400</v>
      </c>
      <c r="F43" s="38">
        <v>20243</v>
      </c>
      <c r="G43" s="38">
        <v>10670</v>
      </c>
      <c r="H43" s="38">
        <v>12333</v>
      </c>
      <c r="I43" s="38">
        <v>19213</v>
      </c>
      <c r="J43" s="38">
        <v>35924</v>
      </c>
      <c r="K43" s="38">
        <v>125192</v>
      </c>
      <c r="L43" s="38">
        <v>228896</v>
      </c>
      <c r="M43" s="38">
        <v>170192</v>
      </c>
      <c r="N43" s="38">
        <v>85016</v>
      </c>
      <c r="O43" s="38">
        <v>77330</v>
      </c>
      <c r="P43" s="38">
        <v>211128</v>
      </c>
      <c r="Q43" s="38">
        <v>235187</v>
      </c>
      <c r="R43" s="38">
        <v>215505</v>
      </c>
      <c r="S43" s="38">
        <v>163957</v>
      </c>
      <c r="T43" s="38">
        <v>48522</v>
      </c>
      <c r="U43" s="38">
        <v>46103</v>
      </c>
      <c r="V43" s="38">
        <v>41612</v>
      </c>
      <c r="W43" s="38">
        <v>55868</v>
      </c>
      <c r="X43" s="38">
        <v>180975</v>
      </c>
      <c r="Y43" s="79"/>
      <c r="Z43" s="79"/>
    </row>
    <row r="44" spans="1:26" ht="12" customHeight="1">
      <c r="A44" s="4"/>
      <c r="B44" s="4" t="s">
        <v>302</v>
      </c>
      <c r="C44" s="4" t="s">
        <v>82</v>
      </c>
      <c r="D44" s="65" t="str">
        <f>IF('Índice IFRS 16 | Index IFRS 16'!$K$6="Português",$C44,$B44)</f>
        <v xml:space="preserve">  Financial liabilities at fair value through profit and loss</v>
      </c>
      <c r="E44" s="67">
        <v>243508</v>
      </c>
      <c r="F44" s="67">
        <v>253576</v>
      </c>
      <c r="G44" s="67">
        <v>261395</v>
      </c>
      <c r="H44" s="67">
        <v>269892</v>
      </c>
      <c r="I44" s="67">
        <v>283306</v>
      </c>
      <c r="J44" s="67">
        <v>297291</v>
      </c>
      <c r="K44" s="67">
        <v>312776</v>
      </c>
      <c r="L44" s="67">
        <v>330901</v>
      </c>
      <c r="M44" s="67">
        <v>710102</v>
      </c>
      <c r="N44" s="67">
        <v>690579</v>
      </c>
      <c r="O44" s="67">
        <v>77096</v>
      </c>
      <c r="P44" s="67">
        <v>44655</v>
      </c>
      <c r="Q44" s="67">
        <v>0</v>
      </c>
      <c r="R44" s="67">
        <v>0</v>
      </c>
      <c r="S44" s="67">
        <v>0</v>
      </c>
      <c r="T44" s="67">
        <v>0</v>
      </c>
      <c r="U44" s="67">
        <v>0</v>
      </c>
      <c r="V44" s="67">
        <v>0</v>
      </c>
      <c r="W44" s="67">
        <v>0</v>
      </c>
      <c r="X44" s="38">
        <v>0</v>
      </c>
      <c r="Y44" s="79"/>
      <c r="Z44" s="79"/>
    </row>
    <row r="45" spans="1:26" ht="12" customHeight="1">
      <c r="A45" s="4"/>
      <c r="B45" s="4" t="s">
        <v>239</v>
      </c>
      <c r="C45" s="4" t="s">
        <v>83</v>
      </c>
      <c r="D45" s="66" t="str">
        <f>IF('Índice IFRS 16 | Index IFRS 16'!$K$6="Português",$C45,$B45)</f>
        <v xml:space="preserve">  Other current liabilities</v>
      </c>
      <c r="E45" s="67">
        <v>0</v>
      </c>
      <c r="F45" s="67">
        <v>0</v>
      </c>
      <c r="G45" s="67">
        <v>0</v>
      </c>
      <c r="H45" s="67">
        <v>0</v>
      </c>
      <c r="I45" s="67">
        <v>0</v>
      </c>
      <c r="J45" s="67">
        <v>6201</v>
      </c>
      <c r="K45" s="67">
        <v>6201</v>
      </c>
      <c r="L45" s="67">
        <v>28336</v>
      </c>
      <c r="M45" s="67">
        <v>28319</v>
      </c>
      <c r="N45" s="67">
        <v>65057</v>
      </c>
      <c r="O45" s="67">
        <v>68876</v>
      </c>
      <c r="P45" s="67">
        <v>110909</v>
      </c>
      <c r="Q45" s="67">
        <v>125195</v>
      </c>
      <c r="R45" s="67">
        <v>139506</v>
      </c>
      <c r="S45" s="67">
        <v>147969</v>
      </c>
      <c r="T45" s="67">
        <v>151696</v>
      </c>
      <c r="U45" s="67">
        <v>160141</v>
      </c>
      <c r="V45" s="67">
        <v>169093</v>
      </c>
      <c r="W45" s="67">
        <v>186053</v>
      </c>
      <c r="X45" s="38">
        <v>193492</v>
      </c>
      <c r="Y45" s="79"/>
      <c r="Z45" s="79"/>
    </row>
    <row r="46" spans="1:26" ht="12" customHeight="1">
      <c r="A46" s="4"/>
      <c r="B46" s="4" t="s">
        <v>240</v>
      </c>
      <c r="C46" s="4" t="s">
        <v>84</v>
      </c>
      <c r="D46" s="22" t="str">
        <f>IF('Índice IFRS 16 | Index IFRS 16'!$K$6="Português",$C46,$B46)</f>
        <v>Non-current liabilities</v>
      </c>
      <c r="E46" s="72">
        <v>2615477</v>
      </c>
      <c r="F46" s="72">
        <v>2450441</v>
      </c>
      <c r="G46" s="72">
        <v>3200963</v>
      </c>
      <c r="H46" s="72">
        <v>2969211</v>
      </c>
      <c r="I46" s="72">
        <v>3173193</v>
      </c>
      <c r="J46" s="72">
        <v>3174718</v>
      </c>
      <c r="K46" s="72">
        <v>3577963</v>
      </c>
      <c r="L46" s="72">
        <v>4171508</v>
      </c>
      <c r="M46" s="72">
        <v>3867652</v>
      </c>
      <c r="N46" s="72">
        <v>4038649</v>
      </c>
      <c r="O46" s="72">
        <v>3635509</v>
      </c>
      <c r="P46" s="72">
        <v>3780779</v>
      </c>
      <c r="Q46" s="72">
        <v>3409671</v>
      </c>
      <c r="R46" s="72">
        <v>3252296</v>
      </c>
      <c r="S46" s="72">
        <v>2665894</v>
      </c>
      <c r="T46" s="72">
        <v>4127149.8125906209</v>
      </c>
      <c r="U46" s="72">
        <v>4066019</v>
      </c>
      <c r="V46" s="72">
        <v>4477192</v>
      </c>
      <c r="W46" s="72">
        <v>4631748</v>
      </c>
      <c r="X46" s="72">
        <v>4572712</v>
      </c>
      <c r="Y46" s="79"/>
      <c r="Z46" s="79"/>
    </row>
    <row r="47" spans="1:26" ht="12" customHeight="1">
      <c r="A47" s="4"/>
      <c r="B47" s="4" t="s">
        <v>303</v>
      </c>
      <c r="C47" s="4" t="s">
        <v>75</v>
      </c>
      <c r="D47" s="65" t="str">
        <f>IF('Índice IFRS 16 | Index IFRS 16'!$K$6="Português",$C47,$B47)</f>
        <v xml:space="preserve"> Loans and financing</v>
      </c>
      <c r="E47" s="67">
        <v>2373747</v>
      </c>
      <c r="F47" s="67">
        <v>2205318</v>
      </c>
      <c r="G47" s="67">
        <v>2858467</v>
      </c>
      <c r="H47" s="67">
        <v>2691577</v>
      </c>
      <c r="I47" s="67">
        <v>2862964</v>
      </c>
      <c r="J47" s="67">
        <v>2846662</v>
      </c>
      <c r="K47" s="67">
        <v>3141166</v>
      </c>
      <c r="L47" s="67">
        <v>3561642</v>
      </c>
      <c r="M47" s="67">
        <v>3287286</v>
      </c>
      <c r="N47" s="67">
        <v>3287372</v>
      </c>
      <c r="O47" s="67">
        <v>2874194</v>
      </c>
      <c r="P47" s="67">
        <v>3049257</v>
      </c>
      <c r="Q47" s="67">
        <v>2696410</v>
      </c>
      <c r="R47" s="67">
        <v>2540692</v>
      </c>
      <c r="S47" s="67">
        <v>1893845</v>
      </c>
      <c r="T47" s="67">
        <v>2921653</v>
      </c>
      <c r="U47" s="67">
        <v>2806037</v>
      </c>
      <c r="V47" s="67">
        <v>3292213</v>
      </c>
      <c r="W47" s="67">
        <v>3317420</v>
      </c>
      <c r="X47" s="67">
        <v>3370971</v>
      </c>
      <c r="Y47" s="79"/>
      <c r="Z47" s="79"/>
    </row>
    <row r="48" spans="1:26" ht="12" customHeight="1">
      <c r="B48" s="5" t="s">
        <v>304</v>
      </c>
      <c r="C48" s="5" t="s">
        <v>64</v>
      </c>
      <c r="D48" s="65" t="str">
        <f>IF('Índice IFRS 16 | Index IFRS 16'!$K$6="Português",$C48,$B48)</f>
        <v xml:space="preserve"> Derivative financial instruments</v>
      </c>
      <c r="E48" s="67">
        <v>67392</v>
      </c>
      <c r="F48" s="67">
        <v>65220</v>
      </c>
      <c r="G48" s="67">
        <v>83889</v>
      </c>
      <c r="H48" s="67">
        <v>41324</v>
      </c>
      <c r="I48" s="67">
        <v>60318</v>
      </c>
      <c r="J48" s="67">
        <v>48160</v>
      </c>
      <c r="K48" s="67">
        <v>72554</v>
      </c>
      <c r="L48" s="67">
        <v>53195</v>
      </c>
      <c r="M48" s="67">
        <v>35636</v>
      </c>
      <c r="N48" s="67">
        <v>112387</v>
      </c>
      <c r="O48" s="67">
        <v>120898</v>
      </c>
      <c r="P48" s="67">
        <v>20223</v>
      </c>
      <c r="Q48" s="67">
        <v>20989</v>
      </c>
      <c r="R48" s="67">
        <v>12689</v>
      </c>
      <c r="S48" s="67">
        <v>10847</v>
      </c>
      <c r="T48" s="67">
        <v>378414.81259062112</v>
      </c>
      <c r="U48" s="67">
        <v>384436</v>
      </c>
      <c r="V48" s="67">
        <v>310331</v>
      </c>
      <c r="W48" s="67">
        <v>381940</v>
      </c>
      <c r="X48" s="67">
        <v>260019</v>
      </c>
      <c r="Y48" s="79"/>
      <c r="Z48" s="79"/>
    </row>
    <row r="49" spans="2:26" ht="12" customHeight="1">
      <c r="B49" s="5" t="s">
        <v>305</v>
      </c>
      <c r="C49" s="5" t="s">
        <v>85</v>
      </c>
      <c r="D49" s="65" t="str">
        <f>IF('Índice IFRS 16 | Index IFRS 16'!$K$6="Português",$C49,$B49)</f>
        <v xml:space="preserve"> Deferred income taxes</v>
      </c>
      <c r="E49" s="67">
        <v>75389</v>
      </c>
      <c r="F49" s="67">
        <v>73920</v>
      </c>
      <c r="G49" s="67">
        <v>72500</v>
      </c>
      <c r="H49" s="67">
        <v>50083</v>
      </c>
      <c r="I49" s="67">
        <v>49375</v>
      </c>
      <c r="J49" s="67">
        <v>47410</v>
      </c>
      <c r="K49" s="67">
        <v>46803</v>
      </c>
      <c r="L49" s="67">
        <v>46197</v>
      </c>
      <c r="M49" s="67">
        <v>45590</v>
      </c>
      <c r="N49" s="67">
        <v>96528</v>
      </c>
      <c r="O49" s="67">
        <v>105777</v>
      </c>
      <c r="P49" s="67">
        <v>181462</v>
      </c>
      <c r="Q49" s="67">
        <v>185615</v>
      </c>
      <c r="R49" s="67">
        <v>204962</v>
      </c>
      <c r="S49" s="67">
        <v>229524</v>
      </c>
      <c r="T49" s="67">
        <v>305412</v>
      </c>
      <c r="U49" s="67">
        <v>364293</v>
      </c>
      <c r="V49" s="67">
        <v>351931</v>
      </c>
      <c r="W49" s="67">
        <v>398276</v>
      </c>
      <c r="X49" s="67">
        <v>443894</v>
      </c>
      <c r="Y49" s="79"/>
      <c r="Z49" s="79"/>
    </row>
    <row r="50" spans="2:26" ht="12" customHeight="1">
      <c r="B50" s="5" t="s">
        <v>306</v>
      </c>
      <c r="C50" s="5" t="s">
        <v>81</v>
      </c>
      <c r="D50" s="65" t="str">
        <f>IF('Índice IFRS 16 | Index IFRS 16'!$K$6="Português",$C50,$B50)</f>
        <v xml:space="preserve"> Federal tax installment payment program</v>
      </c>
      <c r="E50" s="67">
        <v>0</v>
      </c>
      <c r="F50" s="67">
        <v>0</v>
      </c>
      <c r="G50" s="67">
        <v>90803</v>
      </c>
      <c r="H50" s="67">
        <v>88532</v>
      </c>
      <c r="I50" s="67">
        <v>86942</v>
      </c>
      <c r="J50" s="67">
        <v>85351</v>
      </c>
      <c r="K50" s="67">
        <v>83761</v>
      </c>
      <c r="L50" s="67">
        <v>82171</v>
      </c>
      <c r="M50" s="67">
        <v>80411</v>
      </c>
      <c r="N50" s="67">
        <v>78794</v>
      </c>
      <c r="O50" s="67">
        <v>77177</v>
      </c>
      <c r="P50" s="67">
        <v>75560</v>
      </c>
      <c r="Q50" s="67">
        <v>73943</v>
      </c>
      <c r="R50" s="67">
        <v>72326</v>
      </c>
      <c r="S50" s="67">
        <v>116581</v>
      </c>
      <c r="T50" s="67">
        <v>105431</v>
      </c>
      <c r="U50" s="67">
        <v>103017</v>
      </c>
      <c r="V50" s="67">
        <v>100580</v>
      </c>
      <c r="W50" s="67">
        <v>98142</v>
      </c>
      <c r="X50" s="67">
        <v>95705</v>
      </c>
      <c r="Y50" s="79"/>
      <c r="Z50" s="79"/>
    </row>
    <row r="51" spans="2:26" ht="12" customHeight="1">
      <c r="B51" s="5" t="s">
        <v>307</v>
      </c>
      <c r="C51" s="5" t="s">
        <v>86</v>
      </c>
      <c r="D51" s="65" t="str">
        <f>IF('Índice IFRS 16 | Index IFRS 16'!$K$6="Português",$C51,$B51)</f>
        <v xml:space="preserve"> Provision for tax, civil and labor risk</v>
      </c>
      <c r="E51" s="67">
        <v>75072</v>
      </c>
      <c r="F51" s="67">
        <v>80277</v>
      </c>
      <c r="G51" s="67">
        <v>68577</v>
      </c>
      <c r="H51" s="67">
        <v>67494</v>
      </c>
      <c r="I51" s="67">
        <v>73187</v>
      </c>
      <c r="J51" s="67">
        <v>78482</v>
      </c>
      <c r="K51" s="67">
        <v>81574</v>
      </c>
      <c r="L51" s="67">
        <v>81775</v>
      </c>
      <c r="M51" s="67">
        <v>85253</v>
      </c>
      <c r="N51" s="67">
        <v>75338</v>
      </c>
      <c r="O51" s="67">
        <v>77950</v>
      </c>
      <c r="P51" s="67">
        <v>76353</v>
      </c>
      <c r="Q51" s="67">
        <v>75655</v>
      </c>
      <c r="R51" s="67">
        <v>74228</v>
      </c>
      <c r="S51" s="67">
        <v>76131</v>
      </c>
      <c r="T51" s="67">
        <v>73198</v>
      </c>
      <c r="U51" s="67">
        <v>77318</v>
      </c>
      <c r="V51" s="67">
        <v>80539</v>
      </c>
      <c r="W51" s="67">
        <v>85904</v>
      </c>
      <c r="X51" s="67">
        <v>80984</v>
      </c>
      <c r="Y51" s="79"/>
      <c r="Z51" s="79"/>
    </row>
    <row r="52" spans="2:26" ht="12" customHeight="1">
      <c r="B52" s="5" t="s">
        <v>308</v>
      </c>
      <c r="C52" s="5" t="s">
        <v>87</v>
      </c>
      <c r="D52" s="65" t="str">
        <f>IF('Índice IFRS 16 | Index IFRS 16'!$K$6="Português",$C52,$B52)</f>
        <v xml:space="preserve"> Provision for legal claims</v>
      </c>
      <c r="E52" s="67">
        <v>23877</v>
      </c>
      <c r="F52" s="67">
        <v>25706</v>
      </c>
      <c r="G52" s="67">
        <v>26727</v>
      </c>
      <c r="H52" s="67">
        <v>30201</v>
      </c>
      <c r="I52" s="67">
        <v>40407</v>
      </c>
      <c r="J52" s="67">
        <v>41053</v>
      </c>
      <c r="K52" s="67">
        <v>55174</v>
      </c>
      <c r="L52" s="67">
        <v>57739</v>
      </c>
      <c r="M52" s="67">
        <v>56693</v>
      </c>
      <c r="N52" s="67">
        <v>0</v>
      </c>
      <c r="O52" s="67">
        <v>0</v>
      </c>
      <c r="P52" s="67">
        <v>0</v>
      </c>
      <c r="Q52" s="67">
        <v>0</v>
      </c>
      <c r="R52" s="67">
        <v>0</v>
      </c>
      <c r="S52" s="67">
        <v>0</v>
      </c>
      <c r="T52" s="67">
        <v>0</v>
      </c>
      <c r="U52" s="67">
        <v>0</v>
      </c>
      <c r="V52" s="67">
        <v>0</v>
      </c>
      <c r="W52" s="67">
        <v>0</v>
      </c>
      <c r="X52" s="67">
        <v>0</v>
      </c>
      <c r="Y52" s="79"/>
      <c r="Z52" s="79"/>
    </row>
    <row r="53" spans="2:26" ht="12" customHeight="1">
      <c r="B53" s="5" t="s">
        <v>247</v>
      </c>
      <c r="C53" s="5" t="s">
        <v>88</v>
      </c>
      <c r="D53" s="66" t="str">
        <f>IF('Índice IFRS 16 | Index IFRS 16'!$K$6="Português",$C53,$B53)</f>
        <v>Other non-current liabilities</v>
      </c>
      <c r="E53" s="67">
        <v>0</v>
      </c>
      <c r="F53" s="67">
        <v>0</v>
      </c>
      <c r="G53" s="67">
        <v>0</v>
      </c>
      <c r="H53" s="67">
        <v>0</v>
      </c>
      <c r="I53" s="67">
        <v>0</v>
      </c>
      <c r="J53" s="67">
        <v>27600</v>
      </c>
      <c r="K53" s="67">
        <v>96931</v>
      </c>
      <c r="L53" s="67">
        <v>288789</v>
      </c>
      <c r="M53" s="67">
        <v>276783</v>
      </c>
      <c r="N53" s="67">
        <v>388230</v>
      </c>
      <c r="O53" s="67">
        <v>379513</v>
      </c>
      <c r="P53" s="67">
        <v>377924</v>
      </c>
      <c r="Q53" s="67">
        <v>357059</v>
      </c>
      <c r="R53" s="67">
        <v>347399</v>
      </c>
      <c r="S53" s="67">
        <v>338966</v>
      </c>
      <c r="T53" s="67">
        <v>343041</v>
      </c>
      <c r="U53" s="67">
        <v>330918</v>
      </c>
      <c r="V53" s="67">
        <v>341598</v>
      </c>
      <c r="W53" s="67">
        <v>350066</v>
      </c>
      <c r="X53" s="67">
        <v>321139</v>
      </c>
      <c r="Y53" s="79"/>
      <c r="Z53" s="79"/>
    </row>
    <row r="54" spans="2:26" ht="12" customHeight="1">
      <c r="B54" s="5" t="s">
        <v>248</v>
      </c>
      <c r="C54" s="5" t="s">
        <v>89</v>
      </c>
      <c r="D54" s="22" t="str">
        <f>IF('Índice IFRS 16 | Index IFRS 16'!$K$6="Português",$C54,$B54)</f>
        <v>Equity</v>
      </c>
      <c r="E54" s="72">
        <v>425438</v>
      </c>
      <c r="F54" s="72">
        <v>440398</v>
      </c>
      <c r="G54" s="72">
        <v>415301</v>
      </c>
      <c r="H54" s="72">
        <v>416495</v>
      </c>
      <c r="I54" s="72">
        <v>357985</v>
      </c>
      <c r="J54" s="72">
        <v>473557</v>
      </c>
      <c r="K54" s="72">
        <v>31241</v>
      </c>
      <c r="L54" s="72">
        <v>-392169</v>
      </c>
      <c r="M54" s="72">
        <v>-444055</v>
      </c>
      <c r="N54" s="72">
        <v>-364301</v>
      </c>
      <c r="O54" s="72">
        <v>936285</v>
      </c>
      <c r="P54" s="72">
        <v>1001987</v>
      </c>
      <c r="Q54" s="72">
        <v>1033120</v>
      </c>
      <c r="R54" s="72">
        <v>2257495</v>
      </c>
      <c r="S54" s="72">
        <v>2482067</v>
      </c>
      <c r="T54" s="72">
        <v>2791877</v>
      </c>
      <c r="U54" s="72">
        <v>3018717</v>
      </c>
      <c r="V54" s="72">
        <v>2865365</v>
      </c>
      <c r="W54" s="72">
        <v>2949751</v>
      </c>
      <c r="X54" s="72">
        <v>3163700</v>
      </c>
      <c r="Y54" s="79"/>
      <c r="Z54" s="79"/>
    </row>
    <row r="55" spans="2:26" ht="12" customHeight="1">
      <c r="B55" s="5" t="s">
        <v>249</v>
      </c>
      <c r="C55" s="5" t="s">
        <v>90</v>
      </c>
      <c r="D55" s="65" t="str">
        <f>IF('Índice IFRS 16 | Index IFRS 16'!$K$6="Português",$C55,$B55)</f>
        <v xml:space="preserve"> Issued capital </v>
      </c>
      <c r="E55" s="67">
        <v>473969</v>
      </c>
      <c r="F55" s="67">
        <v>473969</v>
      </c>
      <c r="G55" s="67">
        <v>473969</v>
      </c>
      <c r="H55" s="67">
        <v>474001</v>
      </c>
      <c r="I55" s="67">
        <v>474001</v>
      </c>
      <c r="J55" s="67">
        <v>479423</v>
      </c>
      <c r="K55" s="67">
        <v>479423</v>
      </c>
      <c r="L55" s="67">
        <v>479423</v>
      </c>
      <c r="M55" s="67">
        <v>479423</v>
      </c>
      <c r="N55" s="67">
        <v>651871</v>
      </c>
      <c r="O55" s="67">
        <v>1488601</v>
      </c>
      <c r="P55" s="67">
        <v>1488601</v>
      </c>
      <c r="Q55" s="67">
        <v>1488601</v>
      </c>
      <c r="R55" s="67">
        <v>2150101</v>
      </c>
      <c r="S55" s="67">
        <v>2156290</v>
      </c>
      <c r="T55" s="67">
        <v>2163377</v>
      </c>
      <c r="U55" s="67">
        <v>2182514</v>
      </c>
      <c r="V55" s="67">
        <v>2204884</v>
      </c>
      <c r="W55" s="67">
        <v>2205162</v>
      </c>
      <c r="X55" s="67">
        <v>2209415</v>
      </c>
      <c r="Y55" s="79"/>
      <c r="Z55" s="79"/>
    </row>
    <row r="56" spans="2:26" ht="12" customHeight="1">
      <c r="B56" s="5" t="s">
        <v>251</v>
      </c>
      <c r="C56" s="5" t="s">
        <v>91</v>
      </c>
      <c r="D56" s="65" t="str">
        <f>IF('Índice IFRS 16 | Index IFRS 16'!$K$6="Português",$C56,$B56)</f>
        <v xml:space="preserve"> Capital reserve </v>
      </c>
      <c r="E56" s="67">
        <v>515201</v>
      </c>
      <c r="F56" s="67">
        <v>515427</v>
      </c>
      <c r="G56" s="67">
        <v>518356</v>
      </c>
      <c r="H56" s="67">
        <v>521255</v>
      </c>
      <c r="I56" s="67">
        <v>524028</v>
      </c>
      <c r="J56" s="67">
        <v>834364</v>
      </c>
      <c r="K56" s="67">
        <v>835744</v>
      </c>
      <c r="L56" s="67">
        <v>838658</v>
      </c>
      <c r="M56" s="67">
        <v>840779</v>
      </c>
      <c r="N56" s="67">
        <v>842899</v>
      </c>
      <c r="O56" s="67">
        <v>1289215</v>
      </c>
      <c r="P56" s="67">
        <v>1290966</v>
      </c>
      <c r="Q56" s="67">
        <v>1292159</v>
      </c>
      <c r="R56" s="67">
        <v>1874972</v>
      </c>
      <c r="S56" s="67">
        <v>1894252</v>
      </c>
      <c r="T56" s="67">
        <v>1898926</v>
      </c>
      <c r="U56" s="67">
        <v>1895385</v>
      </c>
      <c r="V56" s="67">
        <v>1901083</v>
      </c>
      <c r="W56" s="67">
        <v>1900001</v>
      </c>
      <c r="X56" s="67">
        <v>1918373</v>
      </c>
      <c r="Y56" s="79"/>
      <c r="Z56" s="79"/>
    </row>
    <row r="57" spans="2:26" ht="12" customHeight="1">
      <c r="B57" s="5" t="s">
        <v>252</v>
      </c>
      <c r="C57" s="5" t="s">
        <v>97</v>
      </c>
      <c r="D57" s="65" t="str">
        <f>IF('Índice IFRS 16 | Index IFRS 16'!$K$6="Português",$C57,$B57)</f>
        <v xml:space="preserve"> Treasury shares</v>
      </c>
      <c r="E57" s="67"/>
      <c r="F57" s="67"/>
      <c r="G57" s="67"/>
      <c r="H57" s="67"/>
      <c r="I57" s="67"/>
      <c r="J57" s="67"/>
      <c r="K57" s="67"/>
      <c r="L57" s="67"/>
      <c r="M57" s="67"/>
      <c r="N57" s="67"/>
      <c r="O57" s="67"/>
      <c r="P57" s="67"/>
      <c r="Q57" s="67">
        <v>0</v>
      </c>
      <c r="R57" s="67">
        <v>0</v>
      </c>
      <c r="S57" s="67">
        <v>-1679</v>
      </c>
      <c r="T57" s="67">
        <v>-2745</v>
      </c>
      <c r="U57" s="67">
        <v>-4075</v>
      </c>
      <c r="V57" s="67">
        <v>-13781</v>
      </c>
      <c r="W57" s="83">
        <v>-9404</v>
      </c>
      <c r="X57" s="32">
        <v>-10550</v>
      </c>
      <c r="Y57" s="79"/>
      <c r="Z57" s="79"/>
    </row>
    <row r="58" spans="2:26" ht="12" customHeight="1">
      <c r="B58" s="5" t="s">
        <v>253</v>
      </c>
      <c r="C58" s="5" t="s">
        <v>92</v>
      </c>
      <c r="D58" s="65" t="str">
        <f>IF('Índice IFRS 16 | Index IFRS 16'!$K$6="Português",$C58,$B58)</f>
        <v xml:space="preserve"> Accumulated other comprehensive income (loss) </v>
      </c>
      <c r="E58" s="32">
        <v>-28209</v>
      </c>
      <c r="F58" s="32">
        <v>-33395</v>
      </c>
      <c r="G58" s="32">
        <v>-36320</v>
      </c>
      <c r="H58" s="32">
        <v>-36185</v>
      </c>
      <c r="I58" s="32">
        <v>-6276</v>
      </c>
      <c r="J58" s="32">
        <v>59182</v>
      </c>
      <c r="K58" s="32">
        <v>-134224</v>
      </c>
      <c r="L58" s="32">
        <v>-92769</v>
      </c>
      <c r="M58" s="32">
        <v>-79853</v>
      </c>
      <c r="N58" s="32">
        <v>-54532</v>
      </c>
      <c r="O58" s="32">
        <v>-46438</v>
      </c>
      <c r="P58" s="32">
        <v>-33785</v>
      </c>
      <c r="Q58" s="32">
        <v>-33160</v>
      </c>
      <c r="R58" s="32">
        <v>-14454</v>
      </c>
      <c r="S58" s="32">
        <v>-12884</v>
      </c>
      <c r="T58" s="32">
        <v>-11192</v>
      </c>
      <c r="U58" s="32">
        <v>-9161</v>
      </c>
      <c r="V58" s="32">
        <v>-135869</v>
      </c>
      <c r="W58" s="32">
        <v>-171625</v>
      </c>
      <c r="X58" s="32">
        <v>-117324</v>
      </c>
      <c r="Y58" s="79"/>
      <c r="Z58" s="79"/>
    </row>
    <row r="59" spans="2:26" ht="12" customHeight="1" thickBot="1">
      <c r="B59" s="5" t="s">
        <v>254</v>
      </c>
      <c r="C59" s="5" t="s">
        <v>93</v>
      </c>
      <c r="D59" s="69" t="str">
        <f>IF('Índice IFRS 16 | Index IFRS 16'!$K$6="Português",$C59,$B59)</f>
        <v xml:space="preserve"> Accumulated losses</v>
      </c>
      <c r="E59" s="73">
        <v>-535523</v>
      </c>
      <c r="F59" s="73">
        <v>-515603</v>
      </c>
      <c r="G59" s="73">
        <v>-540704</v>
      </c>
      <c r="H59" s="73">
        <v>-542576</v>
      </c>
      <c r="I59" s="73">
        <v>-633768</v>
      </c>
      <c r="J59" s="73">
        <v>-899412</v>
      </c>
      <c r="K59" s="73">
        <v>-1149702</v>
      </c>
      <c r="L59" s="73">
        <v>-1617481</v>
      </c>
      <c r="M59" s="73">
        <v>-1684404</v>
      </c>
      <c r="N59" s="73">
        <v>-1804539</v>
      </c>
      <c r="O59" s="73">
        <v>-1795093</v>
      </c>
      <c r="P59" s="73">
        <v>-1743795</v>
      </c>
      <c r="Q59" s="73">
        <v>-1714480</v>
      </c>
      <c r="R59" s="73">
        <v>-1753124</v>
      </c>
      <c r="S59" s="73">
        <v>-1553912</v>
      </c>
      <c r="T59" s="73">
        <v>-1256489</v>
      </c>
      <c r="U59" s="73">
        <v>-1045946</v>
      </c>
      <c r="V59" s="73">
        <v>-1090952</v>
      </c>
      <c r="W59" s="73">
        <v>-974383</v>
      </c>
      <c r="X59" s="73">
        <v>-836214</v>
      </c>
      <c r="Y59" s="79"/>
      <c r="Z59" s="79"/>
    </row>
    <row r="60" spans="2:26">
      <c r="D60" s="65"/>
      <c r="E60" s="74"/>
      <c r="F60" s="74"/>
      <c r="G60" s="74"/>
      <c r="H60" s="74"/>
      <c r="I60" s="74"/>
      <c r="J60" s="74"/>
      <c r="K60" s="74"/>
      <c r="L60" s="74"/>
      <c r="M60" s="74"/>
      <c r="N60" s="74"/>
      <c r="O60" s="74"/>
      <c r="P60" s="74"/>
    </row>
    <row r="61" spans="2:26">
      <c r="B61" s="5" t="s">
        <v>296</v>
      </c>
      <c r="C61" s="5" t="s">
        <v>99</v>
      </c>
      <c r="D61" s="77" t="str">
        <f>IF('Índice IFRS 16 | Index IFRS 16'!$K$6="Português",$C61,$B61)</f>
        <v>¹ Adjusted for new accounting standards, including the new revenue recognition standard, IFRS 15.</v>
      </c>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docMetadata/LabelInfo.xml><?xml version="1.0" encoding="utf-8"?>
<clbl:labelList xmlns:clbl="http://schemas.microsoft.com/office/2020/mipLabelMetadata">
  <clbl:label id="{ca0fe36a-3a81-4cd2-a2b1-1de809777ddf}" enabled="1" method="Privileged" siteId="{8f309b91-b060-4b60-bbb5-091c51b75cfd}"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1</vt:i4>
      </vt:variant>
    </vt:vector>
  </HeadingPairs>
  <TitlesOfParts>
    <vt:vector size="11" baseType="lpstr">
      <vt:lpstr>Índice IFRS 16 | Index IFRS 16</vt:lpstr>
      <vt:lpstr>Índice IAS 17 | Index IAS 17</vt:lpstr>
      <vt:lpstr>Balanço | Balance Sheet</vt:lpstr>
      <vt:lpstr>DRE | Income Statement</vt:lpstr>
      <vt:lpstr>Dados Op. | Operating Data</vt:lpstr>
      <vt:lpstr>Azul ESG</vt:lpstr>
      <vt:lpstr>GRI</vt:lpstr>
      <vt:lpstr>DRE | Inc. Statement IAS 17</vt:lpstr>
      <vt:lpstr>Balanço | Balance Sheet IAS 17</vt:lpstr>
      <vt:lpstr>Dados Op. | Op. Data IAS 17</vt:lpstr>
      <vt:lpstr>'Índice IFRS 16 | Index IFRS 16'!Area_de_impressao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Gabriela Jacques Albuquerque</dc:creator>
  <cp:lastModifiedBy>Andre Junqueira Ferreira</cp:lastModifiedBy>
  <cp:lastPrinted>2013-07-29T13:57:42Z</cp:lastPrinted>
  <dcterms:created xsi:type="dcterms:W3CDTF">2011-09-23T19:39:08Z</dcterms:created>
  <dcterms:modified xsi:type="dcterms:W3CDTF">2025-11-14T12:29:27Z</dcterms:modified>
</cp:coreProperties>
</file>