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corp.banrisul.com.br\deptos\RelacoesInvestidores-GEMC\Escrituracao\RENDIMENTOS JSCP e DIV\Pagmento 260 - JSCP 2T2026\"/>
    </mc:Choice>
  </mc:AlternateContent>
  <xr:revisionPtr revIDLastSave="0" documentId="13_ncr:1_{BB4FB06D-23F5-412E-8577-F39ACA98E99E}" xr6:coauthVersionLast="47" xr6:coauthVersionMax="47" xr10:uidLastSave="{00000000-0000-0000-0000-000000000000}"/>
  <bookViews>
    <workbookView xWindow="-120" yWindow="-120" windowWidth="29040" windowHeight="15720" tabRatio="424" xr2:uid="{00000000-000D-0000-FFFF-FFFF00000000}"/>
  </bookViews>
  <sheets>
    <sheet name="Historico JSCP e Dividendos" sheetId="1" r:id="rId1"/>
    <sheet name="Planilha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" l="1"/>
  <c r="I98" i="1"/>
  <c r="E98" i="1"/>
  <c r="D88" i="1" l="1"/>
  <c r="D92" i="1"/>
  <c r="E104" i="1"/>
  <c r="D104" i="1" l="1"/>
  <c r="C98" i="1" l="1"/>
  <c r="C92" i="1"/>
  <c r="E92" i="1" l="1"/>
  <c r="I92" i="1" s="1"/>
  <c r="E88" i="1"/>
  <c r="I88" i="1" s="1"/>
  <c r="D78" i="1" l="1"/>
  <c r="D83" i="1"/>
  <c r="I78" i="1"/>
  <c r="E83" i="1" l="1"/>
  <c r="I83" i="1" s="1"/>
  <c r="I73" i="1" l="1"/>
  <c r="I61" i="1" l="1"/>
  <c r="D73" i="2" l="1"/>
  <c r="F73" i="2" l="1"/>
  <c r="E71" i="2" l="1"/>
  <c r="D71" i="2" s="1"/>
  <c r="F71" i="2"/>
  <c r="E72" i="2"/>
  <c r="D72" i="2" s="1"/>
  <c r="F72" i="2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5" i="2"/>
  <c r="E6" i="2"/>
  <c r="D6" i="2" s="1"/>
  <c r="E7" i="2"/>
  <c r="D7" i="2" s="1"/>
  <c r="E8" i="2"/>
  <c r="D8" i="2" s="1"/>
  <c r="E9" i="2"/>
  <c r="D9" i="2" s="1"/>
  <c r="E10" i="2"/>
  <c r="D10" i="2" s="1"/>
  <c r="E11" i="2"/>
  <c r="D11" i="2" s="1"/>
  <c r="E12" i="2"/>
  <c r="D12" i="2" s="1"/>
  <c r="E13" i="2"/>
  <c r="D13" i="2" s="1"/>
  <c r="E14" i="2"/>
  <c r="D14" i="2" s="1"/>
  <c r="E15" i="2"/>
  <c r="D15" i="2" s="1"/>
  <c r="E16" i="2"/>
  <c r="D16" i="2" s="1"/>
  <c r="E17" i="2"/>
  <c r="D17" i="2" s="1"/>
  <c r="E18" i="2"/>
  <c r="D18" i="2" s="1"/>
  <c r="E19" i="2"/>
  <c r="D19" i="2" s="1"/>
  <c r="E20" i="2"/>
  <c r="D20" i="2" s="1"/>
  <c r="E21" i="2"/>
  <c r="D21" i="2" s="1"/>
  <c r="E22" i="2"/>
  <c r="D22" i="2" s="1"/>
  <c r="E23" i="2"/>
  <c r="D23" i="2" s="1"/>
  <c r="E24" i="2"/>
  <c r="D24" i="2" s="1"/>
  <c r="E25" i="2"/>
  <c r="D25" i="2" s="1"/>
  <c r="E26" i="2"/>
  <c r="D26" i="2" s="1"/>
  <c r="E27" i="2"/>
  <c r="D27" i="2" s="1"/>
  <c r="E28" i="2"/>
  <c r="D28" i="2" s="1"/>
  <c r="E29" i="2"/>
  <c r="D29" i="2" s="1"/>
  <c r="E30" i="2"/>
  <c r="D30" i="2" s="1"/>
  <c r="E31" i="2"/>
  <c r="D31" i="2" s="1"/>
  <c r="E32" i="2"/>
  <c r="D32" i="2" s="1"/>
  <c r="E33" i="2"/>
  <c r="D33" i="2" s="1"/>
  <c r="E34" i="2"/>
  <c r="D34" i="2" s="1"/>
  <c r="E35" i="2"/>
  <c r="D35" i="2" s="1"/>
  <c r="E36" i="2"/>
  <c r="D36" i="2" s="1"/>
  <c r="E37" i="2"/>
  <c r="D37" i="2" s="1"/>
  <c r="E38" i="2"/>
  <c r="D38" i="2" s="1"/>
  <c r="E39" i="2"/>
  <c r="D39" i="2" s="1"/>
  <c r="E40" i="2"/>
  <c r="D40" i="2" s="1"/>
  <c r="E41" i="2"/>
  <c r="D41" i="2" s="1"/>
  <c r="E42" i="2"/>
  <c r="D42" i="2" s="1"/>
  <c r="E43" i="2"/>
  <c r="D43" i="2" s="1"/>
  <c r="E44" i="2"/>
  <c r="D44" i="2" s="1"/>
  <c r="E45" i="2"/>
  <c r="D45" i="2" s="1"/>
  <c r="E46" i="2"/>
  <c r="D46" i="2" s="1"/>
  <c r="E47" i="2"/>
  <c r="D47" i="2" s="1"/>
  <c r="E48" i="2"/>
  <c r="D48" i="2" s="1"/>
  <c r="E49" i="2"/>
  <c r="D49" i="2" s="1"/>
  <c r="E50" i="2"/>
  <c r="D50" i="2" s="1"/>
  <c r="E51" i="2"/>
  <c r="D51" i="2" s="1"/>
  <c r="E52" i="2"/>
  <c r="D52" i="2" s="1"/>
  <c r="E53" i="2"/>
  <c r="D53" i="2" s="1"/>
  <c r="E54" i="2"/>
  <c r="D54" i="2" s="1"/>
  <c r="E55" i="2"/>
  <c r="D55" i="2" s="1"/>
  <c r="E56" i="2"/>
  <c r="D56" i="2" s="1"/>
  <c r="E57" i="2"/>
  <c r="D57" i="2" s="1"/>
  <c r="E58" i="2"/>
  <c r="D58" i="2" s="1"/>
  <c r="E59" i="2"/>
  <c r="D59" i="2" s="1"/>
  <c r="E60" i="2"/>
  <c r="D60" i="2" s="1"/>
  <c r="E61" i="2"/>
  <c r="D61" i="2" s="1"/>
  <c r="E62" i="2"/>
  <c r="D62" i="2" s="1"/>
  <c r="E63" i="2"/>
  <c r="D63" i="2" s="1"/>
  <c r="E64" i="2"/>
  <c r="D64" i="2" s="1"/>
  <c r="E65" i="2"/>
  <c r="D65" i="2" s="1"/>
  <c r="E66" i="2"/>
  <c r="D66" i="2" s="1"/>
  <c r="E67" i="2"/>
  <c r="D67" i="2" s="1"/>
  <c r="E68" i="2"/>
  <c r="D68" i="2" s="1"/>
  <c r="E69" i="2"/>
  <c r="D69" i="2" s="1"/>
  <c r="E70" i="2"/>
  <c r="D70" i="2" s="1"/>
  <c r="E5" i="2"/>
  <c r="D5" i="2" s="1"/>
  <c r="I4" i="1" l="1"/>
  <c r="I8" i="1"/>
  <c r="I13" i="1"/>
  <c r="I18" i="1"/>
  <c r="I24" i="1"/>
  <c r="I30" i="1"/>
  <c r="I36" i="1"/>
  <c r="I41" i="1"/>
  <c r="I46" i="1"/>
  <c r="I50" i="1"/>
  <c r="I55" i="1"/>
</calcChain>
</file>

<file path=xl/sharedStrings.xml><?xml version="1.0" encoding="utf-8"?>
<sst xmlns="http://schemas.openxmlformats.org/spreadsheetml/2006/main" count="136" uniqueCount="35">
  <si>
    <t>Exercício</t>
  </si>
  <si>
    <t xml:space="preserve">Lucro do Exercício </t>
  </si>
  <si>
    <t>Provento</t>
  </si>
  <si>
    <t xml:space="preserve">Pagamento por ação </t>
  </si>
  <si>
    <t>-</t>
  </si>
  <si>
    <t>(2) Quando JSCP, refere-se ao valor unitário bruto pago por ação na respectiva distribuição. Dividendos, valor líquido.</t>
  </si>
  <si>
    <t>% Distribuído no Exercício</t>
  </si>
  <si>
    <t>* Em março de 2009 foi aprovada a distribuição de resultados adicionais em  15%, totalizando a distribuição de 40% do lucro líquido ajustado para os exercícios seguintes.</t>
  </si>
  <si>
    <t>JSCP
Dividendos
Bruto</t>
  </si>
  <si>
    <t>JSCP
Dividendos
Líquido</t>
  </si>
  <si>
    <r>
      <t>Lucro menos Reserva Legal de 5%</t>
    </r>
    <r>
      <rPr>
        <b/>
        <vertAlign val="superscript"/>
        <sz val="8"/>
        <color theme="0"/>
        <rFont val="Calibri"/>
        <family val="2"/>
        <scheme val="minor"/>
      </rPr>
      <t>(1)</t>
    </r>
  </si>
  <si>
    <r>
      <t>PNB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</si>
  <si>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Year</t>
  </si>
  <si>
    <t>Income</t>
  </si>
  <si>
    <r>
      <t xml:space="preserve">Earnings deducted from the legal reserve of 5% </t>
    </r>
    <r>
      <rPr>
        <b/>
        <vertAlign val="superscript"/>
        <sz val="8"/>
        <color theme="0"/>
        <rFont val="Calibri"/>
        <family val="2"/>
        <scheme val="minor"/>
      </rPr>
      <t>(1)</t>
    </r>
  </si>
  <si>
    <t>Interest on Shareholder’s Equity and Dividends Gross of Income Tax</t>
  </si>
  <si>
    <t>Interest on Shareholder’s Equity and Dividends Net of Income Tax</t>
  </si>
  <si>
    <t>Earnings</t>
  </si>
  <si>
    <t>% Distributed in the Year</t>
  </si>
  <si>
    <t>Payment per Share</t>
  </si>
  <si>
    <t>(R$ milhões) / (R$ million)</t>
  </si>
  <si>
    <t>JSCP / Interest on Equity</t>
  </si>
  <si>
    <t>Dividendos / Dividends</t>
  </si>
  <si>
    <t>(2) Refers to the gross amount paid per share in each distribution, when Interest on Shareholder’s Equity. Dividends, net amount.</t>
  </si>
  <si>
    <t>* In March 2009, the Annual Shareholders' Meeting approved of additional dividends of 15%, increasing total payout to 40% of adjusted net income for coming years.</t>
  </si>
  <si>
    <t>(1) Lucro líquido do exercício ao qual foi imputado o pagamento, deduzido da parcela de 5% destinada à formação da reserva legal.</t>
  </si>
  <si>
    <t>(1) Net income from the fiscal year, minus the 5% designated for the creation of a legal reserve.</t>
  </si>
  <si>
    <r>
      <t xml:space="preserve">ON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</si>
  <si>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>PNA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</si>
  <si>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(3) Valor bruto distribuído.</t>
  </si>
  <si>
    <r>
      <t xml:space="preserve">Data/Valor Distribuído </t>
    </r>
    <r>
      <rPr>
        <b/>
        <vertAlign val="superscript"/>
        <sz val="8"/>
        <color theme="0"/>
        <rFont val="Calibri"/>
        <family val="2"/>
        <scheme val="minor"/>
      </rPr>
      <t>(3)</t>
    </r>
  </si>
  <si>
    <r>
      <t>Date / Distributed Value</t>
    </r>
    <r>
      <rPr>
        <b/>
        <vertAlign val="superscript"/>
        <sz val="8"/>
        <color theme="0"/>
        <rFont val="Calibri"/>
        <family val="2"/>
        <scheme val="minor"/>
      </rPr>
      <t xml:space="preserve"> (3)</t>
    </r>
  </si>
  <si>
    <t>(3) Gross distributed value.</t>
  </si>
  <si>
    <t>Data</t>
  </si>
  <si>
    <t>Valor (R$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</si>
</sst>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_-* #,##0.0000_-;\-* #,##0.0000_-;_-* &quot;-&quot;??_-;_-@_-"/>
    <numFmt numFmtId="167" formatCode="&quot;R$ &quot;#,##0.00_);[Red]\(&quot;R$ &quot;#,##0.00\)"/>
    <numFmt numFmtId="168" formatCode="#,##0.000000"/>
    <numFmt numFmtId="169" formatCode="0.0"/>
    <numFmt numFmtId="170" formatCode="#,##0.0"/>
    <numFmt numFmtId="171" formatCode="_-* #,##0.0000_-;\-* #,##0.0000_-;_-* &quot;-&quot;??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50"/>
      <name val="Calibri"/>
      <family val="2"/>
      <scheme val="minor"/>
    </font>
    <font>
      <b/>
      <sz val="10"/>
      <color rgb="FF000050"/>
      <name val="Calibri"/>
      <family val="2"/>
      <scheme val="minor"/>
    </font>
    <font>
      <sz val="8"/>
      <color rgb="FF000050"/>
      <name val="Calibri"/>
      <family val="2"/>
      <scheme val="minor"/>
    </font>
    <font>
      <sz val="11"/>
      <color rgb="FF000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5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rgb="FF002060"/>
      </top>
      <bottom/>
      <diagonal/>
    </border>
    <border>
      <left style="thin">
        <color theme="4" tint="0.79995117038483843"/>
      </left>
      <right/>
      <top style="thin">
        <color theme="4" tint="0.79995117038483843"/>
      </top>
      <bottom style="thin">
        <color theme="4" tint="0.79995117038483843"/>
      </bottom>
      <diagonal/>
    </border>
    <border>
      <left/>
      <right/>
      <top style="thin">
        <color theme="4" tint="0.79995117038483843"/>
      </top>
      <bottom style="thin">
        <color theme="4" tint="0.79995117038483843"/>
      </bottom>
      <diagonal/>
    </border>
    <border>
      <left/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37"/>
      </left>
      <right style="thin">
        <color rgb="FF000037"/>
      </right>
      <top style="thin">
        <color rgb="FF000037"/>
      </top>
      <bottom style="thin">
        <color rgb="FF00003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37"/>
      </left>
      <right style="thin">
        <color rgb="FF000037"/>
      </right>
      <top style="thin">
        <color rgb="FF00003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4" fontId="3" fillId="0" borderId="0" xfId="0" applyNumberFormat="1" applyFont="1"/>
    <xf numFmtId="167" fontId="4" fillId="0" borderId="1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horizontal="left" wrapText="1"/>
    </xf>
    <xf numFmtId="0" fontId="7" fillId="0" borderId="0" xfId="0" applyFont="1"/>
    <xf numFmtId="166" fontId="3" fillId="0" borderId="0" xfId="0" applyNumberFormat="1" applyFont="1"/>
    <xf numFmtId="171" fontId="3" fillId="0" borderId="0" xfId="0" applyNumberFormat="1" applyFont="1"/>
    <xf numFmtId="165" fontId="0" fillId="0" borderId="0" xfId="0" applyNumberFormat="1"/>
    <xf numFmtId="4" fontId="0" fillId="0" borderId="0" xfId="0" applyNumberFormat="1"/>
    <xf numFmtId="165" fontId="0" fillId="4" borderId="0" xfId="0" applyNumberFormat="1" applyFill="1"/>
    <xf numFmtId="164" fontId="0" fillId="0" borderId="0" xfId="2" applyFont="1"/>
    <xf numFmtId="164" fontId="0" fillId="0" borderId="0" xfId="0" applyNumberFormat="1"/>
    <xf numFmtId="170" fontId="7" fillId="0" borderId="0" xfId="0" applyNumberFormat="1" applyFont="1"/>
    <xf numFmtId="169" fontId="3" fillId="0" borderId="0" xfId="0" applyNumberFormat="1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70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6" fontId="8" fillId="2" borderId="7" xfId="1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70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6" fontId="8" fillId="3" borderId="7" xfId="1" applyNumberFormat="1" applyFont="1" applyFill="1" applyBorder="1" applyAlignment="1">
      <alignment horizontal="center" vertical="center" wrapText="1"/>
    </xf>
    <xf numFmtId="170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170" fontId="0" fillId="0" borderId="0" xfId="0" applyNumberFormat="1"/>
    <xf numFmtId="165" fontId="8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170" fontId="8" fillId="6" borderId="7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166" fontId="8" fillId="6" borderId="7" xfId="1" applyNumberFormat="1" applyFont="1" applyFill="1" applyBorder="1" applyAlignment="1">
      <alignment horizontal="center" vertical="center" wrapText="1"/>
    </xf>
    <xf numFmtId="170" fontId="3" fillId="0" borderId="0" xfId="0" applyNumberFormat="1" applyFont="1"/>
    <xf numFmtId="170" fontId="8" fillId="6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66" fontId="8" fillId="6" borderId="4" xfId="1" applyNumberFormat="1" applyFont="1" applyFill="1" applyBorder="1" applyAlignment="1">
      <alignment horizontal="center" vertical="center" wrapText="1"/>
    </xf>
    <xf numFmtId="165" fontId="8" fillId="6" borderId="19" xfId="0" applyNumberFormat="1" applyFont="1" applyFill="1" applyBorder="1" applyAlignment="1">
      <alignment horizontal="center" vertical="center" wrapText="1"/>
    </xf>
    <xf numFmtId="165" fontId="8" fillId="6" borderId="8" xfId="0" applyNumberFormat="1" applyFont="1" applyFill="1" applyBorder="1" applyAlignment="1">
      <alignment horizontal="center" vertical="center" wrapText="1"/>
    </xf>
    <xf numFmtId="165" fontId="9" fillId="6" borderId="19" xfId="0" applyNumberFormat="1" applyFont="1" applyFill="1" applyBorder="1" applyAlignment="1">
      <alignment horizontal="center" vertical="center" wrapText="1"/>
    </xf>
    <xf numFmtId="170" fontId="9" fillId="6" borderId="7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166" fontId="9" fillId="6" borderId="7" xfId="1" applyNumberFormat="1" applyFont="1" applyFill="1" applyBorder="1" applyAlignment="1">
      <alignment horizontal="center" vertical="center" wrapText="1"/>
    </xf>
    <xf numFmtId="165" fontId="9" fillId="0" borderId="19" xfId="0" applyNumberFormat="1" applyFont="1" applyBorder="1" applyAlignment="1">
      <alignment horizontal="center" vertical="center" wrapText="1"/>
    </xf>
    <xf numFmtId="170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70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5" fontId="9" fillId="3" borderId="7" xfId="0" applyNumberFormat="1" applyFont="1" applyFill="1" applyBorder="1" applyAlignment="1">
      <alignment horizontal="center" vertical="center" wrapText="1"/>
    </xf>
    <xf numFmtId="170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70" fontId="11" fillId="0" borderId="0" xfId="0" applyNumberFormat="1" applyFont="1"/>
    <xf numFmtId="0" fontId="8" fillId="6" borderId="21" xfId="0" applyFont="1" applyFill="1" applyBorder="1" applyAlignment="1">
      <alignment horizontal="center" vertical="center" wrapText="1"/>
    </xf>
    <xf numFmtId="170" fontId="8" fillId="6" borderId="21" xfId="0" applyNumberFormat="1" applyFont="1" applyFill="1" applyBorder="1" applyAlignment="1">
      <alignment horizontal="center" vertical="center" wrapText="1"/>
    </xf>
    <xf numFmtId="165" fontId="8" fillId="6" borderId="21" xfId="0" applyNumberFormat="1" applyFont="1" applyFill="1" applyBorder="1" applyAlignment="1">
      <alignment horizontal="center" vertical="center" wrapText="1"/>
    </xf>
    <xf numFmtId="166" fontId="8" fillId="6" borderId="21" xfId="1" applyNumberFormat="1" applyFont="1" applyFill="1" applyBorder="1" applyAlignment="1">
      <alignment horizontal="center" vertical="center" wrapText="1"/>
    </xf>
    <xf numFmtId="170" fontId="8" fillId="0" borderId="4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170" fontId="8" fillId="0" borderId="21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6" fontId="8" fillId="0" borderId="19" xfId="1" applyNumberFormat="1" applyFont="1" applyFill="1" applyBorder="1" applyAlignment="1">
      <alignment horizontal="center" vertical="center" wrapText="1"/>
    </xf>
    <xf numFmtId="166" fontId="8" fillId="0" borderId="8" xfId="1" applyNumberFormat="1" applyFont="1" applyFill="1" applyBorder="1" applyAlignment="1">
      <alignment horizontal="center" vertical="center" wrapText="1"/>
    </xf>
    <xf numFmtId="166" fontId="8" fillId="0" borderId="4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0" fontId="8" fillId="7" borderId="21" xfId="0" applyNumberFormat="1" applyFont="1" applyFill="1" applyBorder="1" applyAlignment="1">
      <alignment horizontal="center" vertical="center" wrapText="1"/>
    </xf>
    <xf numFmtId="165" fontId="8" fillId="7" borderId="21" xfId="0" applyNumberFormat="1" applyFont="1" applyFill="1" applyBorder="1" applyAlignment="1">
      <alignment horizontal="center" vertical="center" wrapText="1"/>
    </xf>
    <xf numFmtId="166" fontId="8" fillId="7" borderId="21" xfId="1" applyNumberFormat="1" applyFont="1" applyFill="1" applyBorder="1" applyAlignment="1">
      <alignment horizontal="center" vertical="center" wrapText="1"/>
    </xf>
    <xf numFmtId="169" fontId="8" fillId="2" borderId="4" xfId="0" applyNumberFormat="1" applyFont="1" applyFill="1" applyBorder="1" applyAlignment="1">
      <alignment horizontal="center" vertical="center" wrapText="1"/>
    </xf>
    <xf numFmtId="169" fontId="8" fillId="2" borderId="10" xfId="0" applyNumberFormat="1" applyFont="1" applyFill="1" applyBorder="1" applyAlignment="1">
      <alignment horizontal="center" vertical="center" wrapText="1"/>
    </xf>
    <xf numFmtId="169" fontId="8" fillId="2" borderId="5" xfId="0" applyNumberFormat="1" applyFont="1" applyFill="1" applyBorder="1" applyAlignment="1">
      <alignment horizontal="center" vertical="center" wrapText="1"/>
    </xf>
    <xf numFmtId="169" fontId="8" fillId="3" borderId="4" xfId="0" applyNumberFormat="1" applyFont="1" applyFill="1" applyBorder="1" applyAlignment="1">
      <alignment horizontal="center" vertical="center" wrapText="1"/>
    </xf>
    <xf numFmtId="169" fontId="8" fillId="3" borderId="10" xfId="0" applyNumberFormat="1" applyFont="1" applyFill="1" applyBorder="1" applyAlignment="1">
      <alignment horizontal="center" vertical="center" wrapText="1"/>
    </xf>
    <xf numFmtId="169" fontId="8" fillId="3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70" fontId="8" fillId="2" borderId="4" xfId="0" applyNumberFormat="1" applyFont="1" applyFill="1" applyBorder="1" applyAlignment="1">
      <alignment horizontal="center" vertical="center" wrapText="1"/>
    </xf>
    <xf numFmtId="170" fontId="8" fillId="2" borderId="10" xfId="0" applyNumberFormat="1" applyFont="1" applyFill="1" applyBorder="1" applyAlignment="1">
      <alignment horizontal="center" vertical="center" wrapText="1"/>
    </xf>
    <xf numFmtId="170" fontId="8" fillId="2" borderId="5" xfId="0" applyNumberFormat="1" applyFont="1" applyFill="1" applyBorder="1" applyAlignment="1">
      <alignment horizontal="center" vertical="center" wrapText="1"/>
    </xf>
    <xf numFmtId="169" fontId="8" fillId="3" borderId="7" xfId="0" applyNumberFormat="1" applyFont="1" applyFill="1" applyBorder="1" applyAlignment="1">
      <alignment horizontal="center" vertical="center" wrapText="1"/>
    </xf>
    <xf numFmtId="169" fontId="8" fillId="3" borderId="7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9" fontId="8" fillId="2" borderId="4" xfId="0" applyNumberFormat="1" applyFont="1" applyFill="1" applyBorder="1" applyAlignment="1">
      <alignment horizontal="center" vertical="center"/>
    </xf>
    <xf numFmtId="169" fontId="8" fillId="2" borderId="10" xfId="0" applyNumberFormat="1" applyFont="1" applyFill="1" applyBorder="1" applyAlignment="1">
      <alignment horizontal="center" vertical="center"/>
    </xf>
    <xf numFmtId="169" fontId="8" fillId="2" borderId="7" xfId="0" applyNumberFormat="1" applyFont="1" applyFill="1" applyBorder="1" applyAlignment="1">
      <alignment horizontal="center" vertical="center"/>
    </xf>
    <xf numFmtId="9" fontId="8" fillId="2" borderId="7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9" fontId="8" fillId="2" borderId="5" xfId="0" applyNumberFormat="1" applyFont="1" applyFill="1" applyBorder="1" applyAlignment="1">
      <alignment horizontal="center" vertical="center"/>
    </xf>
    <xf numFmtId="9" fontId="8" fillId="3" borderId="7" xfId="0" applyNumberFormat="1" applyFont="1" applyFill="1" applyBorder="1" applyAlignment="1">
      <alignment horizontal="center" vertical="center" wrapText="1"/>
    </xf>
    <xf numFmtId="169" fontId="8" fillId="3" borderId="4" xfId="0" applyNumberFormat="1" applyFont="1" applyFill="1" applyBorder="1" applyAlignment="1">
      <alignment horizontal="center" vertical="center"/>
    </xf>
    <xf numFmtId="169" fontId="8" fillId="3" borderId="10" xfId="0" applyNumberFormat="1" applyFont="1" applyFill="1" applyBorder="1" applyAlignment="1">
      <alignment horizontal="center" vertical="center"/>
    </xf>
    <xf numFmtId="169" fontId="8" fillId="3" borderId="5" xfId="0" applyNumberFormat="1" applyFont="1" applyFill="1" applyBorder="1" applyAlignment="1">
      <alignment horizontal="center" vertical="center"/>
    </xf>
    <xf numFmtId="169" fontId="8" fillId="2" borderId="7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70" fontId="8" fillId="6" borderId="20" xfId="0" applyNumberFormat="1" applyFont="1" applyFill="1" applyBorder="1" applyAlignment="1">
      <alignment horizontal="center" vertical="center" wrapText="1"/>
    </xf>
    <xf numFmtId="170" fontId="8" fillId="6" borderId="22" xfId="0" applyNumberFormat="1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9" fontId="9" fillId="6" borderId="4" xfId="3" applyFont="1" applyFill="1" applyBorder="1" applyAlignment="1">
      <alignment horizontal="center" vertical="center" wrapText="1"/>
    </xf>
    <xf numFmtId="9" fontId="9" fillId="6" borderId="10" xfId="3" applyFont="1" applyFill="1" applyBorder="1" applyAlignment="1">
      <alignment horizontal="center" vertical="center" wrapText="1"/>
    </xf>
    <xf numFmtId="9" fontId="8" fillId="2" borderId="16" xfId="3" applyFont="1" applyFill="1" applyBorder="1" applyAlignment="1">
      <alignment horizontal="center" vertical="center" wrapText="1"/>
    </xf>
    <xf numFmtId="9" fontId="8" fillId="2" borderId="17" xfId="3" applyFont="1" applyFill="1" applyBorder="1" applyAlignment="1">
      <alignment horizontal="center" vertical="center" wrapText="1"/>
    </xf>
    <xf numFmtId="9" fontId="8" fillId="2" borderId="18" xfId="3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0" fontId="8" fillId="0" borderId="4" xfId="0" applyNumberFormat="1" applyFont="1" applyBorder="1" applyAlignment="1">
      <alignment horizontal="center" vertical="center" wrapText="1"/>
    </xf>
    <xf numFmtId="170" fontId="8" fillId="0" borderId="10" xfId="0" applyNumberFormat="1" applyFont="1" applyBorder="1" applyAlignment="1">
      <alignment horizontal="center" vertical="center" wrapText="1"/>
    </xf>
    <xf numFmtId="9" fontId="9" fillId="0" borderId="4" xfId="3" applyFont="1" applyFill="1" applyBorder="1" applyAlignment="1">
      <alignment horizontal="center" vertical="center" wrapText="1"/>
    </xf>
    <xf numFmtId="9" fontId="9" fillId="0" borderId="10" xfId="3" applyFont="1" applyFill="1" applyBorder="1" applyAlignment="1">
      <alignment horizontal="center" vertical="center" wrapText="1"/>
    </xf>
    <xf numFmtId="9" fontId="9" fillId="0" borderId="5" xfId="3" applyFont="1" applyFill="1" applyBorder="1" applyAlignment="1">
      <alignment horizontal="center" vertical="center" wrapText="1"/>
    </xf>
    <xf numFmtId="9" fontId="8" fillId="3" borderId="16" xfId="3" applyFont="1" applyFill="1" applyBorder="1" applyAlignment="1">
      <alignment horizontal="center" vertical="center" wrapText="1"/>
    </xf>
    <xf numFmtId="9" fontId="8" fillId="3" borderId="17" xfId="3" applyFont="1" applyFill="1" applyBorder="1" applyAlignment="1">
      <alignment horizontal="center" vertical="center" wrapText="1"/>
    </xf>
    <xf numFmtId="9" fontId="8" fillId="3" borderId="18" xfId="3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8" xfId="0" applyFont="1" applyBorder="1" applyAlignment="1">
      <alignment horizontal="left" vertical="center" wrapText="1"/>
    </xf>
    <xf numFmtId="9" fontId="8" fillId="2" borderId="4" xfId="0" applyNumberFormat="1" applyFont="1" applyFill="1" applyBorder="1" applyAlignment="1">
      <alignment horizontal="center" vertical="center" wrapText="1"/>
    </xf>
    <xf numFmtId="9" fontId="8" fillId="2" borderId="10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3" borderId="4" xfId="0" applyNumberFormat="1" applyFont="1" applyFill="1" applyBorder="1" applyAlignment="1">
      <alignment horizontal="center" vertical="center" wrapText="1"/>
    </xf>
    <xf numFmtId="9" fontId="8" fillId="3" borderId="10" xfId="0" applyNumberFormat="1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169" fontId="8" fillId="7" borderId="23" xfId="0" applyNumberFormat="1" applyFont="1" applyFill="1" applyBorder="1" applyAlignment="1">
      <alignment horizontal="center" vertical="center" wrapText="1"/>
    </xf>
    <xf numFmtId="169" fontId="8" fillId="7" borderId="24" xfId="0" applyNumberFormat="1" applyFont="1" applyFill="1" applyBorder="1" applyAlignment="1">
      <alignment horizontal="center" vertical="center" wrapText="1"/>
    </xf>
    <xf numFmtId="169" fontId="8" fillId="7" borderId="25" xfId="0" applyNumberFormat="1" applyFont="1" applyFill="1" applyBorder="1" applyAlignment="1">
      <alignment horizontal="center" vertical="center" wrapText="1"/>
    </xf>
    <xf numFmtId="170" fontId="8" fillId="7" borderId="23" xfId="0" applyNumberFormat="1" applyFont="1" applyFill="1" applyBorder="1" applyAlignment="1">
      <alignment horizontal="center" vertical="center" wrapText="1"/>
    </xf>
    <xf numFmtId="170" fontId="8" fillId="7" borderId="24" xfId="0" applyNumberFormat="1" applyFont="1" applyFill="1" applyBorder="1" applyAlignment="1">
      <alignment horizontal="center" vertical="center" wrapText="1"/>
    </xf>
    <xf numFmtId="170" fontId="8" fillId="7" borderId="25" xfId="0" applyNumberFormat="1" applyFont="1" applyFill="1" applyBorder="1" applyAlignment="1">
      <alignment horizontal="center" vertical="center" wrapText="1"/>
    </xf>
    <xf numFmtId="9" fontId="9" fillId="0" borderId="23" xfId="3" applyFont="1" applyFill="1" applyBorder="1" applyAlignment="1">
      <alignment horizontal="center" vertical="center" wrapText="1"/>
    </xf>
    <xf numFmtId="9" fontId="9" fillId="0" borderId="24" xfId="3" applyFont="1" applyFill="1" applyBorder="1" applyAlignment="1">
      <alignment horizontal="center" vertical="center" wrapText="1"/>
    </xf>
    <xf numFmtId="9" fontId="9" fillId="0" borderId="25" xfId="3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170" fontId="8" fillId="6" borderId="23" xfId="0" applyNumberFormat="1" applyFont="1" applyFill="1" applyBorder="1" applyAlignment="1">
      <alignment horizontal="center" vertical="center" wrapText="1"/>
    </xf>
    <xf numFmtId="170" fontId="8" fillId="6" borderId="24" xfId="0" applyNumberFormat="1" applyFont="1" applyFill="1" applyBorder="1" applyAlignment="1">
      <alignment horizontal="center" vertical="center" wrapText="1"/>
    </xf>
    <xf numFmtId="170" fontId="8" fillId="6" borderId="25" xfId="0" applyNumberFormat="1" applyFont="1" applyFill="1" applyBorder="1" applyAlignment="1">
      <alignment horizontal="center" vertical="center" wrapText="1"/>
    </xf>
    <xf numFmtId="169" fontId="8" fillId="6" borderId="23" xfId="0" applyNumberFormat="1" applyFont="1" applyFill="1" applyBorder="1" applyAlignment="1">
      <alignment horizontal="center" vertical="center" wrapText="1"/>
    </xf>
    <xf numFmtId="169" fontId="8" fillId="6" borderId="24" xfId="0" applyNumberFormat="1" applyFont="1" applyFill="1" applyBorder="1" applyAlignment="1">
      <alignment horizontal="center" vertical="center" wrapText="1"/>
    </xf>
    <xf numFmtId="169" fontId="8" fillId="6" borderId="25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9" fontId="9" fillId="7" borderId="23" xfId="3" applyFont="1" applyFill="1" applyBorder="1" applyAlignment="1">
      <alignment horizontal="center" vertical="center" wrapText="1"/>
    </xf>
    <xf numFmtId="9" fontId="9" fillId="7" borderId="25" xfId="3" applyFont="1" applyFill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37"/>
      <color rgb="FF000050"/>
      <color rgb="FF00003A"/>
      <color rgb="FF000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26657</xdr:rowOff>
    </xdr:from>
    <xdr:to>
      <xdr:col>1</xdr:col>
      <xdr:colOff>491290</xdr:colOff>
      <xdr:row>2</xdr:row>
      <xdr:rowOff>292066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340104"/>
          <a:ext cx="1163052" cy="26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"/>
  <sheetViews>
    <sheetView showGridLines="0" tabSelected="1" zoomScale="80" zoomScaleNormal="80" workbookViewId="0">
      <pane ySplit="3" topLeftCell="A75" activePane="bottomLeft" state="frozen"/>
      <selection sqref="A1:E1048576"/>
      <selection pane="bottomLeft" activeCell="D104" sqref="D104:D105"/>
    </sheetView>
  </sheetViews>
  <sheetFormatPr defaultColWidth="9.140625" defaultRowHeight="15" x14ac:dyDescent="0.25"/>
  <cols>
    <col min="1" max="2" width="10" style="5" bestFit="1" customWidth="1"/>
    <col min="3" max="3" width="15" bestFit="1" customWidth="1"/>
    <col min="4" max="4" width="13.28515625" customWidth="1"/>
    <col min="5" max="5" width="12.85546875" customWidth="1"/>
    <col min="6" max="6" width="13" bestFit="1" customWidth="1"/>
    <col min="7" max="7" width="6.5703125" bestFit="1" customWidth="1"/>
    <col min="8" max="8" width="27.140625" customWidth="1"/>
    <col min="9" max="9" width="12.7109375" customWidth="1"/>
    <col min="10" max="10" width="9" style="6" bestFit="1" customWidth="1"/>
    <col min="11" max="11" width="11.28515625" style="6" bestFit="1" customWidth="1"/>
    <col min="12" max="12" width="9" style="6" bestFit="1" customWidth="1"/>
    <col min="13" max="13" width="16.5703125" customWidth="1"/>
    <col min="14" max="14" width="9.140625" customWidth="1"/>
  </cols>
  <sheetData>
    <row r="1" spans="1:12" s="6" customFormat="1" ht="35.25" x14ac:dyDescent="0.25">
      <c r="A1" s="19" t="s">
        <v>0</v>
      </c>
      <c r="B1" s="19" t="s">
        <v>1</v>
      </c>
      <c r="C1" s="19" t="s">
        <v>10</v>
      </c>
      <c r="D1" s="19" t="s">
        <v>8</v>
      </c>
      <c r="E1" s="19" t="s">
        <v>9</v>
      </c>
      <c r="F1" s="95" t="s">
        <v>30</v>
      </c>
      <c r="G1" s="95"/>
      <c r="H1" s="19" t="s">
        <v>2</v>
      </c>
      <c r="I1" s="19" t="s">
        <v>6</v>
      </c>
      <c r="J1" s="96" t="s">
        <v>3</v>
      </c>
      <c r="K1" s="97"/>
      <c r="L1" s="97"/>
    </row>
    <row r="2" spans="1:12" s="6" customFormat="1" ht="81.75" customHeight="1" x14ac:dyDescent="0.25">
      <c r="A2" s="19" t="s">
        <v>12</v>
      </c>
      <c r="B2" s="19" t="s">
        <v>13</v>
      </c>
      <c r="C2" s="19" t="s">
        <v>14</v>
      </c>
      <c r="D2" s="19" t="s">
        <v>15</v>
      </c>
      <c r="E2" s="19" t="s">
        <v>16</v>
      </c>
      <c r="F2" s="95" t="s">
        <v>31</v>
      </c>
      <c r="G2" s="95"/>
      <c r="H2" s="19" t="s">
        <v>17</v>
      </c>
      <c r="I2" s="19" t="s">
        <v>18</v>
      </c>
      <c r="J2" s="149" t="s">
        <v>19</v>
      </c>
      <c r="K2" s="150"/>
      <c r="L2" s="151"/>
    </row>
    <row r="3" spans="1:12" s="6" customFormat="1" ht="25.5" customHeight="1" x14ac:dyDescent="0.25">
      <c r="A3" s="95" t="s">
        <v>20</v>
      </c>
      <c r="B3" s="95"/>
      <c r="C3" s="95"/>
      <c r="D3" s="95"/>
      <c r="E3" s="95"/>
      <c r="F3" s="95"/>
      <c r="G3" s="95"/>
      <c r="H3" s="19"/>
      <c r="I3" s="19"/>
      <c r="J3" s="20" t="s">
        <v>27</v>
      </c>
      <c r="K3" s="20" t="s">
        <v>28</v>
      </c>
      <c r="L3" s="20" t="s">
        <v>11</v>
      </c>
    </row>
    <row r="4" spans="1:12" s="1" customFormat="1" ht="12.75" x14ac:dyDescent="0.25">
      <c r="A4" s="98">
        <v>2007</v>
      </c>
      <c r="B4" s="81">
        <v>916.38099999999997</v>
      </c>
      <c r="C4" s="113">
        <v>870.56299999999999</v>
      </c>
      <c r="D4" s="113">
        <v>304.64657636999999</v>
      </c>
      <c r="E4" s="81">
        <v>304.64657636999999</v>
      </c>
      <c r="F4" s="21">
        <v>39231</v>
      </c>
      <c r="G4" s="22">
        <v>80.459999999999994</v>
      </c>
      <c r="H4" s="23" t="s">
        <v>21</v>
      </c>
      <c r="I4" s="103">
        <f>E4/C4</f>
        <v>0.34994202185252532</v>
      </c>
      <c r="J4" s="24">
        <v>1.9290166280000001</v>
      </c>
      <c r="K4" s="24">
        <v>1.9904576620000001</v>
      </c>
      <c r="L4" s="24" t="s">
        <v>4</v>
      </c>
    </row>
    <row r="5" spans="1:12" s="1" customFormat="1" ht="12.75" x14ac:dyDescent="0.25">
      <c r="A5" s="99"/>
      <c r="B5" s="82"/>
      <c r="C5" s="113"/>
      <c r="D5" s="113"/>
      <c r="E5" s="82"/>
      <c r="F5" s="21">
        <v>39269</v>
      </c>
      <c r="G5" s="22">
        <v>20.190000000000001</v>
      </c>
      <c r="H5" s="23" t="s">
        <v>21</v>
      </c>
      <c r="I5" s="103"/>
      <c r="J5" s="24">
        <v>0.328372948</v>
      </c>
      <c r="K5" s="24">
        <v>0.49047469799999999</v>
      </c>
      <c r="L5" s="24" t="s">
        <v>4</v>
      </c>
    </row>
    <row r="6" spans="1:12" s="1" customFormat="1" ht="12.75" x14ac:dyDescent="0.25">
      <c r="A6" s="99"/>
      <c r="B6" s="82"/>
      <c r="C6" s="113"/>
      <c r="D6" s="113"/>
      <c r="E6" s="82"/>
      <c r="F6" s="21">
        <v>39443</v>
      </c>
      <c r="G6" s="22">
        <v>71.518708880000005</v>
      </c>
      <c r="H6" s="23" t="s">
        <v>22</v>
      </c>
      <c r="I6" s="103"/>
      <c r="J6" s="24">
        <v>0.17470530000000001</v>
      </c>
      <c r="K6" s="24">
        <v>0.19217582999999999</v>
      </c>
      <c r="L6" s="24">
        <v>0.17470530000000001</v>
      </c>
    </row>
    <row r="7" spans="1:12" s="1" customFormat="1" ht="12.75" x14ac:dyDescent="0.25">
      <c r="A7" s="107"/>
      <c r="B7" s="83"/>
      <c r="C7" s="113"/>
      <c r="D7" s="113"/>
      <c r="E7" s="83"/>
      <c r="F7" s="21">
        <v>39805</v>
      </c>
      <c r="G7" s="22">
        <v>132.47786748999999</v>
      </c>
      <c r="H7" s="23" t="s">
        <v>22</v>
      </c>
      <c r="I7" s="103"/>
      <c r="J7" s="24">
        <v>0.32361600000000001</v>
      </c>
      <c r="K7" s="24">
        <v>0.35597760000000001</v>
      </c>
      <c r="L7" s="24">
        <v>0.32361600000000001</v>
      </c>
    </row>
    <row r="8" spans="1:12" s="1" customFormat="1" ht="12.75" x14ac:dyDescent="0.25">
      <c r="A8" s="104">
        <v>2008</v>
      </c>
      <c r="B8" s="84">
        <v>590.87</v>
      </c>
      <c r="C8" s="93">
        <v>561.32650000000001</v>
      </c>
      <c r="D8" s="93">
        <v>207</v>
      </c>
      <c r="E8" s="84">
        <v>196.47</v>
      </c>
      <c r="F8" s="25">
        <v>39598</v>
      </c>
      <c r="G8" s="26">
        <v>39.92</v>
      </c>
      <c r="H8" s="27" t="s">
        <v>21</v>
      </c>
      <c r="I8" s="109">
        <f>E8/C8</f>
        <v>0.35001019905527353</v>
      </c>
      <c r="J8" s="28">
        <v>0.104451</v>
      </c>
      <c r="K8" s="28">
        <v>0.104451</v>
      </c>
      <c r="L8" s="28">
        <v>0.104451</v>
      </c>
    </row>
    <row r="9" spans="1:12" s="1" customFormat="1" ht="12.75" x14ac:dyDescent="0.25">
      <c r="A9" s="105"/>
      <c r="B9" s="85"/>
      <c r="C9" s="93"/>
      <c r="D9" s="93"/>
      <c r="E9" s="85"/>
      <c r="F9" s="25">
        <v>39629</v>
      </c>
      <c r="G9" s="26">
        <v>38.74</v>
      </c>
      <c r="H9" s="27" t="s">
        <v>21</v>
      </c>
      <c r="I9" s="109"/>
      <c r="J9" s="28">
        <v>0.10119419</v>
      </c>
      <c r="K9" s="28">
        <v>0.10119419</v>
      </c>
      <c r="L9" s="28">
        <v>0.10119419</v>
      </c>
    </row>
    <row r="10" spans="1:12" s="1" customFormat="1" ht="12.75" x14ac:dyDescent="0.25">
      <c r="A10" s="105"/>
      <c r="B10" s="85"/>
      <c r="C10" s="93"/>
      <c r="D10" s="93"/>
      <c r="E10" s="85"/>
      <c r="F10" s="25">
        <v>39721</v>
      </c>
      <c r="G10" s="26">
        <v>39.299999999999997</v>
      </c>
      <c r="H10" s="27" t="s">
        <v>21</v>
      </c>
      <c r="I10" s="109"/>
      <c r="J10" s="28">
        <v>0.102507734</v>
      </c>
      <c r="K10" s="28">
        <v>0.103482536</v>
      </c>
      <c r="L10" s="28">
        <v>0.102507734</v>
      </c>
    </row>
    <row r="11" spans="1:12" s="1" customFormat="1" ht="12.75" x14ac:dyDescent="0.25">
      <c r="A11" s="105"/>
      <c r="B11" s="85"/>
      <c r="C11" s="93"/>
      <c r="D11" s="93"/>
      <c r="E11" s="85"/>
      <c r="F11" s="25">
        <v>39808</v>
      </c>
      <c r="G11" s="26">
        <v>39.979999999999997</v>
      </c>
      <c r="H11" s="27" t="s">
        <v>21</v>
      </c>
      <c r="I11" s="109"/>
      <c r="J11" s="28">
        <v>0.103777301</v>
      </c>
      <c r="K11" s="28">
        <v>0.110384867</v>
      </c>
      <c r="L11" s="28">
        <v>0.103777301</v>
      </c>
    </row>
    <row r="12" spans="1:12" s="1" customFormat="1" ht="12.75" x14ac:dyDescent="0.25">
      <c r="A12" s="106"/>
      <c r="B12" s="86"/>
      <c r="C12" s="93"/>
      <c r="D12" s="93"/>
      <c r="E12" s="86"/>
      <c r="F12" s="25">
        <v>39927</v>
      </c>
      <c r="G12" s="26">
        <v>38.53</v>
      </c>
      <c r="H12" s="27" t="s">
        <v>22</v>
      </c>
      <c r="I12" s="109"/>
      <c r="J12" s="28">
        <v>9.4116737000000006E-2</v>
      </c>
      <c r="K12" s="28">
        <v>0.103528411</v>
      </c>
      <c r="L12" s="28">
        <v>9.4116737000000006E-2</v>
      </c>
    </row>
    <row r="13" spans="1:12" s="1" customFormat="1" ht="12.75" x14ac:dyDescent="0.25">
      <c r="A13" s="98">
        <v>2009</v>
      </c>
      <c r="B13" s="81">
        <v>541.09</v>
      </c>
      <c r="C13" s="113">
        <v>514.03549999999996</v>
      </c>
      <c r="D13" s="113">
        <v>215.4</v>
      </c>
      <c r="E13" s="81">
        <v>205.54999999999998</v>
      </c>
      <c r="F13" s="21">
        <v>39903</v>
      </c>
      <c r="G13" s="22">
        <v>44.51</v>
      </c>
      <c r="H13" s="23" t="s">
        <v>21</v>
      </c>
      <c r="I13" s="103">
        <f>E13/C13</f>
        <v>0.39987510590221881</v>
      </c>
      <c r="J13" s="24">
        <v>0.11519259</v>
      </c>
      <c r="K13" s="24">
        <v>0.11519259</v>
      </c>
      <c r="L13" s="24">
        <v>0.11519259</v>
      </c>
    </row>
    <row r="14" spans="1:12" s="1" customFormat="1" ht="12.75" x14ac:dyDescent="0.25">
      <c r="A14" s="99"/>
      <c r="B14" s="82"/>
      <c r="C14" s="113"/>
      <c r="D14" s="113"/>
      <c r="E14" s="82"/>
      <c r="F14" s="21">
        <v>39990</v>
      </c>
      <c r="G14" s="22">
        <v>45.44</v>
      </c>
      <c r="H14" s="23" t="s">
        <v>21</v>
      </c>
      <c r="I14" s="103"/>
      <c r="J14" s="24">
        <v>0.11741433793679013</v>
      </c>
      <c r="K14" s="24">
        <v>0.11741433793679013</v>
      </c>
      <c r="L14" s="24">
        <v>0.11741433793679013</v>
      </c>
    </row>
    <row r="15" spans="1:12" s="1" customFormat="1" ht="12.75" x14ac:dyDescent="0.25">
      <c r="A15" s="99"/>
      <c r="B15" s="82"/>
      <c r="C15" s="113"/>
      <c r="D15" s="113"/>
      <c r="E15" s="82"/>
      <c r="F15" s="21">
        <v>40084</v>
      </c>
      <c r="G15" s="22">
        <v>44.26</v>
      </c>
      <c r="H15" s="23" t="s">
        <v>21</v>
      </c>
      <c r="I15" s="103"/>
      <c r="J15" s="24">
        <v>0.11403781</v>
      </c>
      <c r="K15" s="24">
        <v>0.11403781</v>
      </c>
      <c r="L15" s="24">
        <v>0.11403781</v>
      </c>
    </row>
    <row r="16" spans="1:12" s="1" customFormat="1" ht="12.75" x14ac:dyDescent="0.25">
      <c r="A16" s="99"/>
      <c r="B16" s="82"/>
      <c r="C16" s="113"/>
      <c r="D16" s="113"/>
      <c r="E16" s="82"/>
      <c r="F16" s="21">
        <v>40168</v>
      </c>
      <c r="G16" s="22">
        <v>44.93</v>
      </c>
      <c r="H16" s="23" t="s">
        <v>21</v>
      </c>
      <c r="I16" s="103"/>
      <c r="J16" s="24">
        <v>0.11547232</v>
      </c>
      <c r="K16" s="24">
        <v>0.12353984</v>
      </c>
      <c r="L16" s="24">
        <v>0.11547232</v>
      </c>
    </row>
    <row r="17" spans="1:14" s="1" customFormat="1" ht="12.75" x14ac:dyDescent="0.25">
      <c r="A17" s="107"/>
      <c r="B17" s="83"/>
      <c r="C17" s="113"/>
      <c r="D17" s="113"/>
      <c r="E17" s="83"/>
      <c r="F17" s="21">
        <v>40329</v>
      </c>
      <c r="G17" s="22">
        <v>26.41</v>
      </c>
      <c r="H17" s="23" t="s">
        <v>22</v>
      </c>
      <c r="I17" s="103"/>
      <c r="J17" s="24">
        <v>6.4529396647610399E-2</v>
      </c>
      <c r="K17" s="24">
        <v>7.0982336312371455E-2</v>
      </c>
      <c r="L17" s="24">
        <v>6.4529396647610399E-2</v>
      </c>
    </row>
    <row r="18" spans="1:14" s="1" customFormat="1" ht="12.75" x14ac:dyDescent="0.25">
      <c r="A18" s="104">
        <v>2010</v>
      </c>
      <c r="B18" s="84">
        <v>741.24</v>
      </c>
      <c r="C18" s="93">
        <v>704.178</v>
      </c>
      <c r="D18" s="93">
        <v>293.2</v>
      </c>
      <c r="E18" s="84">
        <v>281.66999999999996</v>
      </c>
      <c r="F18" s="25">
        <v>40268</v>
      </c>
      <c r="G18" s="26">
        <v>47.65</v>
      </c>
      <c r="H18" s="27" t="s">
        <v>21</v>
      </c>
      <c r="I18" s="109">
        <f>E18/C18</f>
        <v>0.3999982958854153</v>
      </c>
      <c r="J18" s="28">
        <v>0.12272245</v>
      </c>
      <c r="K18" s="28">
        <v>0.12272245</v>
      </c>
      <c r="L18" s="28">
        <v>0.12272245</v>
      </c>
    </row>
    <row r="19" spans="1:14" s="1" customFormat="1" ht="12.75" x14ac:dyDescent="0.25">
      <c r="A19" s="105"/>
      <c r="B19" s="85"/>
      <c r="C19" s="93"/>
      <c r="D19" s="93"/>
      <c r="E19" s="85"/>
      <c r="F19" s="25">
        <v>40359</v>
      </c>
      <c r="G19" s="26">
        <v>48.1</v>
      </c>
      <c r="H19" s="27" t="s">
        <v>21</v>
      </c>
      <c r="I19" s="109"/>
      <c r="J19" s="28">
        <v>0.12439214</v>
      </c>
      <c r="K19" s="28">
        <v>0.12439214</v>
      </c>
      <c r="L19" s="28">
        <v>0.12439214</v>
      </c>
    </row>
    <row r="20" spans="1:14" s="1" customFormat="1" ht="12.75" x14ac:dyDescent="0.25">
      <c r="A20" s="105"/>
      <c r="B20" s="85"/>
      <c r="C20" s="93"/>
      <c r="D20" s="93"/>
      <c r="E20" s="85"/>
      <c r="F20" s="25">
        <v>40451</v>
      </c>
      <c r="G20" s="26">
        <v>48.56</v>
      </c>
      <c r="H20" s="27" t="s">
        <v>21</v>
      </c>
      <c r="I20" s="109"/>
      <c r="J20" s="28">
        <v>0.12606184000000001</v>
      </c>
      <c r="K20" s="28">
        <v>0.12606184000000001</v>
      </c>
      <c r="L20" s="28">
        <v>0.12606184000000001</v>
      </c>
    </row>
    <row r="21" spans="1:14" s="1" customFormat="1" ht="12.75" x14ac:dyDescent="0.25">
      <c r="A21" s="105"/>
      <c r="B21" s="85"/>
      <c r="C21" s="93"/>
      <c r="D21" s="93"/>
      <c r="E21" s="85"/>
      <c r="F21" s="25">
        <v>40541</v>
      </c>
      <c r="G21" s="26">
        <v>65</v>
      </c>
      <c r="H21" s="27" t="s">
        <v>22</v>
      </c>
      <c r="I21" s="109"/>
      <c r="J21" s="28">
        <v>0.15879164000000001</v>
      </c>
      <c r="K21" s="28">
        <v>0.17467081000000001</v>
      </c>
      <c r="L21" s="28">
        <v>0.15879164000000001</v>
      </c>
    </row>
    <row r="22" spans="1:14" s="1" customFormat="1" ht="12.75" x14ac:dyDescent="0.25">
      <c r="A22" s="105"/>
      <c r="B22" s="85"/>
      <c r="C22" s="93"/>
      <c r="D22" s="93"/>
      <c r="E22" s="85"/>
      <c r="F22" s="25">
        <v>40543</v>
      </c>
      <c r="G22" s="26">
        <v>49.02</v>
      </c>
      <c r="H22" s="27" t="s">
        <v>21</v>
      </c>
      <c r="I22" s="109"/>
      <c r="J22" s="28">
        <v>0.12766351000000001</v>
      </c>
      <c r="K22" s="28">
        <v>0.13520206000000001</v>
      </c>
      <c r="L22" s="28">
        <v>0.12766351000000001</v>
      </c>
    </row>
    <row r="23" spans="1:14" s="1" customFormat="1" ht="12.75" x14ac:dyDescent="0.25">
      <c r="A23" s="106"/>
      <c r="B23" s="86"/>
      <c r="C23" s="93"/>
      <c r="D23" s="93"/>
      <c r="E23" s="86"/>
      <c r="F23" s="25">
        <v>40694</v>
      </c>
      <c r="G23" s="26">
        <v>23.34</v>
      </c>
      <c r="H23" s="27" t="s">
        <v>22</v>
      </c>
      <c r="I23" s="109"/>
      <c r="J23" s="28">
        <v>5.7030373500000002E-2</v>
      </c>
      <c r="K23" s="28">
        <v>6.27334108E-2</v>
      </c>
      <c r="L23" s="28">
        <v>5.7030373500000002E-2</v>
      </c>
    </row>
    <row r="24" spans="1:14" s="1" customFormat="1" ht="12.75" x14ac:dyDescent="0.25">
      <c r="A24" s="98">
        <v>2011</v>
      </c>
      <c r="B24" s="100">
        <v>904.35</v>
      </c>
      <c r="C24" s="102">
        <v>859.13249999999994</v>
      </c>
      <c r="D24" s="102">
        <v>358</v>
      </c>
      <c r="E24" s="100">
        <v>343.64</v>
      </c>
      <c r="F24" s="21">
        <v>40633</v>
      </c>
      <c r="G24" s="22">
        <v>53.15</v>
      </c>
      <c r="H24" s="23" t="s">
        <v>21</v>
      </c>
      <c r="I24" s="103">
        <f>E24/C24</f>
        <v>0.39998486845742653</v>
      </c>
      <c r="J24" s="24">
        <v>0.1387669</v>
      </c>
      <c r="K24" s="24">
        <v>0.1387669</v>
      </c>
      <c r="L24" s="24">
        <v>0.1387669</v>
      </c>
    </row>
    <row r="25" spans="1:14" s="1" customFormat="1" ht="12.75" x14ac:dyDescent="0.25">
      <c r="A25" s="99"/>
      <c r="B25" s="101"/>
      <c r="C25" s="102"/>
      <c r="D25" s="102"/>
      <c r="E25" s="101"/>
      <c r="F25" s="21">
        <v>40715</v>
      </c>
      <c r="G25" s="22">
        <v>53.88</v>
      </c>
      <c r="H25" s="23" t="s">
        <v>21</v>
      </c>
      <c r="I25" s="103"/>
      <c r="J25" s="24">
        <v>0.14065488000000001</v>
      </c>
      <c r="K25" s="24">
        <v>0.14065488000000001</v>
      </c>
      <c r="L25" s="24">
        <v>0.14065488000000001</v>
      </c>
    </row>
    <row r="26" spans="1:14" s="1" customFormat="1" ht="12.75" x14ac:dyDescent="0.25">
      <c r="A26" s="99"/>
      <c r="B26" s="101"/>
      <c r="C26" s="102"/>
      <c r="D26" s="102"/>
      <c r="E26" s="101"/>
      <c r="F26" s="21">
        <v>40814</v>
      </c>
      <c r="G26" s="22">
        <v>54.63</v>
      </c>
      <c r="H26" s="23" t="s">
        <v>21</v>
      </c>
      <c r="I26" s="103"/>
      <c r="J26" s="24">
        <v>0.14254286999999999</v>
      </c>
      <c r="K26" s="24">
        <v>0.14254286999999999</v>
      </c>
      <c r="L26" s="24">
        <v>0.14254286999999999</v>
      </c>
    </row>
    <row r="27" spans="1:14" s="1" customFormat="1" ht="12.75" x14ac:dyDescent="0.25">
      <c r="A27" s="99"/>
      <c r="B27" s="101"/>
      <c r="C27" s="102"/>
      <c r="D27" s="102"/>
      <c r="E27" s="101"/>
      <c r="F27" s="21">
        <v>40903</v>
      </c>
      <c r="G27" s="22">
        <v>60</v>
      </c>
      <c r="H27" s="23" t="s">
        <v>22</v>
      </c>
      <c r="I27" s="103"/>
      <c r="J27" s="24">
        <v>0.14657944000000001</v>
      </c>
      <c r="K27" s="24">
        <v>0.16123738000000001</v>
      </c>
      <c r="L27" s="24">
        <v>0.14657944000000001</v>
      </c>
    </row>
    <row r="28" spans="1:14" s="1" customFormat="1" ht="12.75" x14ac:dyDescent="0.25">
      <c r="A28" s="99"/>
      <c r="B28" s="101"/>
      <c r="C28" s="102"/>
      <c r="D28" s="102"/>
      <c r="E28" s="101"/>
      <c r="F28" s="21">
        <v>40893</v>
      </c>
      <c r="G28" s="22">
        <v>55.32</v>
      </c>
      <c r="H28" s="23" t="s">
        <v>21</v>
      </c>
      <c r="I28" s="103"/>
      <c r="J28" s="24">
        <v>0.14434501999999999</v>
      </c>
      <c r="K28" s="24">
        <v>0.15402929000000001</v>
      </c>
      <c r="L28" s="24">
        <v>0.14434501999999999</v>
      </c>
    </row>
    <row r="29" spans="1:14" s="1" customFormat="1" ht="12.75" x14ac:dyDescent="0.25">
      <c r="A29" s="107"/>
      <c r="B29" s="108"/>
      <c r="C29" s="102"/>
      <c r="D29" s="102"/>
      <c r="E29" s="108"/>
      <c r="F29" s="21">
        <v>41054</v>
      </c>
      <c r="G29" s="22">
        <v>66.66</v>
      </c>
      <c r="H29" s="23" t="s">
        <v>22</v>
      </c>
      <c r="I29" s="103"/>
      <c r="J29" s="24">
        <v>0.16286427000000001</v>
      </c>
      <c r="K29" s="24">
        <v>0.1791507</v>
      </c>
      <c r="L29" s="24">
        <v>0.16286427000000001</v>
      </c>
    </row>
    <row r="30" spans="1:14" s="1" customFormat="1" ht="12.75" x14ac:dyDescent="0.25">
      <c r="A30" s="104">
        <v>2012</v>
      </c>
      <c r="B30" s="84">
        <v>818.59</v>
      </c>
      <c r="C30" s="93">
        <v>777.66049999999996</v>
      </c>
      <c r="D30" s="94">
        <v>326.5</v>
      </c>
      <c r="E30" s="110">
        <v>311.06</v>
      </c>
      <c r="F30" s="25">
        <v>40996</v>
      </c>
      <c r="G30" s="26">
        <v>60.66</v>
      </c>
      <c r="H30" s="27" t="s">
        <v>21</v>
      </c>
      <c r="I30" s="109">
        <f>E30/C30</f>
        <v>0.39999459918563435</v>
      </c>
      <c r="J30" s="28">
        <v>0.13463454</v>
      </c>
      <c r="K30" s="28">
        <v>0.13463454</v>
      </c>
      <c r="L30" s="28">
        <v>0.13463454</v>
      </c>
    </row>
    <row r="31" spans="1:14" s="2" customFormat="1" x14ac:dyDescent="0.25">
      <c r="A31" s="105"/>
      <c r="B31" s="85"/>
      <c r="C31" s="93"/>
      <c r="D31" s="94"/>
      <c r="E31" s="111"/>
      <c r="F31" s="25">
        <v>41089</v>
      </c>
      <c r="G31" s="26">
        <v>61.58</v>
      </c>
      <c r="H31" s="27" t="s">
        <v>21</v>
      </c>
      <c r="I31" s="109"/>
      <c r="J31" s="28">
        <v>0.13646633999999999</v>
      </c>
      <c r="K31" s="28">
        <v>0.13646633999999999</v>
      </c>
      <c r="L31" s="28">
        <v>0.13646633999999999</v>
      </c>
      <c r="N31" s="1"/>
    </row>
    <row r="32" spans="1:14" s="2" customFormat="1" ht="15.75" thickBot="1" x14ac:dyDescent="0.3">
      <c r="A32" s="105"/>
      <c r="B32" s="85"/>
      <c r="C32" s="93"/>
      <c r="D32" s="94"/>
      <c r="E32" s="111"/>
      <c r="F32" s="25">
        <v>41179</v>
      </c>
      <c r="G32" s="26">
        <v>57.18</v>
      </c>
      <c r="H32" s="27" t="s">
        <v>21</v>
      </c>
      <c r="I32" s="109"/>
      <c r="J32" s="28">
        <v>0.12639164</v>
      </c>
      <c r="K32" s="28">
        <v>0.12639164</v>
      </c>
      <c r="L32" s="28">
        <v>0.12639164</v>
      </c>
      <c r="N32" s="4"/>
    </row>
    <row r="33" spans="1:19" s="2" customFormat="1" x14ac:dyDescent="0.25">
      <c r="A33" s="105"/>
      <c r="B33" s="85"/>
      <c r="C33" s="93"/>
      <c r="D33" s="94"/>
      <c r="E33" s="111"/>
      <c r="F33" s="25">
        <v>41271</v>
      </c>
      <c r="G33" s="26">
        <v>40</v>
      </c>
      <c r="H33" s="27" t="s">
        <v>22</v>
      </c>
      <c r="I33" s="109"/>
      <c r="J33" s="28">
        <v>9.7720959999999996E-2</v>
      </c>
      <c r="K33" s="28">
        <v>0.10749306</v>
      </c>
      <c r="L33" s="28">
        <v>9.7720959999999996E-2</v>
      </c>
      <c r="N33" s="1"/>
    </row>
    <row r="34" spans="1:19" s="2" customFormat="1" x14ac:dyDescent="0.25">
      <c r="A34" s="105"/>
      <c r="B34" s="85"/>
      <c r="C34" s="93"/>
      <c r="D34" s="94"/>
      <c r="E34" s="111"/>
      <c r="F34" s="25">
        <v>41257</v>
      </c>
      <c r="G34" s="26">
        <v>58.56</v>
      </c>
      <c r="H34" s="27" t="s">
        <v>21</v>
      </c>
      <c r="I34" s="109"/>
      <c r="J34" s="28">
        <v>0.12906123999999999</v>
      </c>
      <c r="K34" s="28">
        <v>0.13807085999999999</v>
      </c>
      <c r="L34" s="28">
        <v>0.12906123999999999</v>
      </c>
      <c r="N34" s="1"/>
    </row>
    <row r="35" spans="1:19" s="2" customFormat="1" x14ac:dyDescent="0.25">
      <c r="A35" s="106"/>
      <c r="B35" s="86"/>
      <c r="C35" s="93"/>
      <c r="D35" s="94"/>
      <c r="E35" s="112"/>
      <c r="F35" s="25">
        <v>41422</v>
      </c>
      <c r="G35" s="26">
        <v>33.08</v>
      </c>
      <c r="H35" s="27" t="s">
        <v>22</v>
      </c>
      <c r="I35" s="109"/>
      <c r="J35" s="28">
        <v>8.0810939999999998E-2</v>
      </c>
      <c r="K35" s="28">
        <v>8.8892040000000005E-2</v>
      </c>
      <c r="L35" s="28">
        <v>8.0810939999999998E-2</v>
      </c>
      <c r="N35" s="1"/>
    </row>
    <row r="36" spans="1:19" s="2" customFormat="1" x14ac:dyDescent="0.25">
      <c r="A36" s="98">
        <v>2013</v>
      </c>
      <c r="B36" s="100">
        <v>791.61</v>
      </c>
      <c r="C36" s="102">
        <v>752.02949999999998</v>
      </c>
      <c r="D36" s="102">
        <v>314.3</v>
      </c>
      <c r="E36" s="100">
        <v>300.81000000000006</v>
      </c>
      <c r="F36" s="21">
        <v>41360</v>
      </c>
      <c r="G36" s="22">
        <v>56.96</v>
      </c>
      <c r="H36" s="23" t="s">
        <v>21</v>
      </c>
      <c r="I36" s="103">
        <f>E36/C36</f>
        <v>0.39999760647687366</v>
      </c>
      <c r="J36" s="24">
        <v>0.14733418000000001</v>
      </c>
      <c r="K36" s="24">
        <v>0.14733418000000001</v>
      </c>
      <c r="L36" s="24">
        <v>0.14733418000000001</v>
      </c>
      <c r="N36" s="1"/>
    </row>
    <row r="37" spans="1:19" s="2" customFormat="1" x14ac:dyDescent="0.25">
      <c r="A37" s="99"/>
      <c r="B37" s="101"/>
      <c r="C37" s="102"/>
      <c r="D37" s="102"/>
      <c r="E37" s="101"/>
      <c r="F37" s="21">
        <v>41452</v>
      </c>
      <c r="G37" s="22">
        <v>57.45</v>
      </c>
      <c r="H37" s="23" t="s">
        <v>21</v>
      </c>
      <c r="I37" s="103"/>
      <c r="J37" s="24">
        <v>0.14853201999999999</v>
      </c>
      <c r="K37" s="24">
        <v>0.14853201999999999</v>
      </c>
      <c r="L37" s="24">
        <v>0.14853201999999999</v>
      </c>
      <c r="N37" s="1"/>
    </row>
    <row r="38" spans="1:19" s="2" customFormat="1" x14ac:dyDescent="0.25">
      <c r="A38" s="99"/>
      <c r="B38" s="101"/>
      <c r="C38" s="102"/>
      <c r="D38" s="102"/>
      <c r="E38" s="101"/>
      <c r="F38" s="21">
        <v>41543</v>
      </c>
      <c r="G38" s="22">
        <v>58.39</v>
      </c>
      <c r="H38" s="23" t="s">
        <v>21</v>
      </c>
      <c r="I38" s="103"/>
      <c r="J38" s="24">
        <v>0.1509277</v>
      </c>
      <c r="K38" s="24">
        <v>0.1509277</v>
      </c>
      <c r="L38" s="24">
        <v>0.1509277</v>
      </c>
      <c r="N38" s="1"/>
      <c r="S38" s="3"/>
    </row>
    <row r="39" spans="1:19" s="2" customFormat="1" x14ac:dyDescent="0.25">
      <c r="A39" s="99"/>
      <c r="B39" s="101"/>
      <c r="C39" s="102"/>
      <c r="D39" s="102"/>
      <c r="E39" s="101"/>
      <c r="F39" s="21">
        <v>41626</v>
      </c>
      <c r="G39" s="22">
        <v>58.61</v>
      </c>
      <c r="H39" s="23" t="s">
        <v>21</v>
      </c>
      <c r="I39" s="103"/>
      <c r="J39" s="24">
        <v>0.15208347</v>
      </c>
      <c r="K39" s="24">
        <v>0.15695555</v>
      </c>
      <c r="L39" s="24">
        <v>0.15208347</v>
      </c>
      <c r="N39" s="1"/>
    </row>
    <row r="40" spans="1:19" s="2" customFormat="1" x14ac:dyDescent="0.25">
      <c r="A40" s="107"/>
      <c r="B40" s="108"/>
      <c r="C40" s="102"/>
      <c r="D40" s="102"/>
      <c r="E40" s="108"/>
      <c r="F40" s="21">
        <v>41782</v>
      </c>
      <c r="G40" s="22">
        <v>69.400000000000006</v>
      </c>
      <c r="H40" s="23" t="s">
        <v>22</v>
      </c>
      <c r="I40" s="103"/>
      <c r="J40" s="24">
        <v>0.16955041000000001</v>
      </c>
      <c r="K40" s="24">
        <v>0.18650544999999999</v>
      </c>
      <c r="L40" s="24">
        <v>0.16955041000000001</v>
      </c>
      <c r="O40" s="1"/>
    </row>
    <row r="41" spans="1:19" s="2" customFormat="1" x14ac:dyDescent="0.25">
      <c r="A41" s="104">
        <v>2014</v>
      </c>
      <c r="B41" s="84">
        <v>691.42</v>
      </c>
      <c r="C41" s="93">
        <v>656.84899999999993</v>
      </c>
      <c r="D41" s="94">
        <v>280.8</v>
      </c>
      <c r="E41" s="110">
        <v>264.41000000000003</v>
      </c>
      <c r="F41" s="25">
        <v>41719</v>
      </c>
      <c r="G41" s="26">
        <v>62.18</v>
      </c>
      <c r="H41" s="27" t="s">
        <v>21</v>
      </c>
      <c r="I41" s="109">
        <f>E41/C41</f>
        <v>0.40254305022920039</v>
      </c>
      <c r="J41" s="28">
        <v>0.16168819000000001</v>
      </c>
      <c r="K41" s="28">
        <v>0.16168819000000001</v>
      </c>
      <c r="L41" s="28">
        <v>0.16168819000000001</v>
      </c>
      <c r="O41" s="1"/>
    </row>
    <row r="42" spans="1:19" s="2" customFormat="1" x14ac:dyDescent="0.25">
      <c r="A42" s="105"/>
      <c r="B42" s="85"/>
      <c r="C42" s="93"/>
      <c r="D42" s="94"/>
      <c r="E42" s="111"/>
      <c r="F42" s="25">
        <v>41810</v>
      </c>
      <c r="G42" s="26">
        <v>62.62</v>
      </c>
      <c r="H42" s="27" t="s">
        <v>21</v>
      </c>
      <c r="I42" s="109"/>
      <c r="J42" s="28">
        <v>0.16300273000000001</v>
      </c>
      <c r="K42" s="28">
        <v>0.16300273000000001</v>
      </c>
      <c r="L42" s="28">
        <v>0.16300273000000001</v>
      </c>
      <c r="O42" s="1"/>
    </row>
    <row r="43" spans="1:19" s="2" customFormat="1" x14ac:dyDescent="0.25">
      <c r="A43" s="105"/>
      <c r="B43" s="85"/>
      <c r="C43" s="93"/>
      <c r="D43" s="94"/>
      <c r="E43" s="111"/>
      <c r="F43" s="25">
        <v>41911</v>
      </c>
      <c r="G43" s="26">
        <v>63.52</v>
      </c>
      <c r="H43" s="27" t="s">
        <v>21</v>
      </c>
      <c r="I43" s="109"/>
      <c r="J43" s="28">
        <v>0.1656318</v>
      </c>
      <c r="K43" s="28">
        <v>0.1656318</v>
      </c>
      <c r="L43" s="28">
        <v>0.1656318</v>
      </c>
      <c r="O43" s="1"/>
    </row>
    <row r="44" spans="1:19" s="2" customFormat="1" x14ac:dyDescent="0.25">
      <c r="A44" s="105"/>
      <c r="B44" s="85"/>
      <c r="C44" s="93"/>
      <c r="D44" s="94"/>
      <c r="E44" s="111"/>
      <c r="F44" s="25">
        <v>41990</v>
      </c>
      <c r="G44" s="26">
        <v>64.06</v>
      </c>
      <c r="H44" s="27" t="s">
        <v>21</v>
      </c>
      <c r="I44" s="109"/>
      <c r="J44" s="28">
        <v>0.1668856</v>
      </c>
      <c r="K44" s="28">
        <v>0.17392307000000001</v>
      </c>
      <c r="L44" s="28">
        <v>0.1668856</v>
      </c>
      <c r="O44" s="1"/>
    </row>
    <row r="45" spans="1:19" s="2" customFormat="1" x14ac:dyDescent="0.25">
      <c r="A45" s="106"/>
      <c r="B45" s="86"/>
      <c r="C45" s="93"/>
      <c r="D45" s="94"/>
      <c r="E45" s="112"/>
      <c r="F45" s="25">
        <v>42153</v>
      </c>
      <c r="G45" s="26">
        <v>12.03</v>
      </c>
      <c r="H45" s="27" t="s">
        <v>22</v>
      </c>
      <c r="I45" s="109"/>
      <c r="J45" s="28">
        <v>2.9382289999999998E-2</v>
      </c>
      <c r="K45" s="28">
        <v>3.2320519999999998E-2</v>
      </c>
      <c r="L45" s="28">
        <v>2.9382289999999998E-2</v>
      </c>
      <c r="O45" s="1"/>
    </row>
    <row r="46" spans="1:19" s="2" customFormat="1" x14ac:dyDescent="0.25">
      <c r="A46" s="98">
        <v>2015</v>
      </c>
      <c r="B46" s="100">
        <v>848.77</v>
      </c>
      <c r="C46" s="102">
        <v>806.33149999999989</v>
      </c>
      <c r="D46" s="102">
        <v>356.4448251</v>
      </c>
      <c r="E46" s="100">
        <v>335.12900000000002</v>
      </c>
      <c r="F46" s="21">
        <v>42093</v>
      </c>
      <c r="G46" s="22">
        <v>76.989999999999995</v>
      </c>
      <c r="H46" s="23" t="s">
        <v>21</v>
      </c>
      <c r="I46" s="103">
        <f>E46/C46</f>
        <v>0.4156218627202336</v>
      </c>
      <c r="J46" s="24">
        <v>0.18825522</v>
      </c>
      <c r="K46" s="24">
        <v>0.18825522</v>
      </c>
      <c r="L46" s="24">
        <v>0.18825522</v>
      </c>
      <c r="N46" s="1"/>
    </row>
    <row r="47" spans="1:19" s="2" customFormat="1" x14ac:dyDescent="0.25">
      <c r="A47" s="99"/>
      <c r="B47" s="101"/>
      <c r="C47" s="102"/>
      <c r="D47" s="102"/>
      <c r="E47" s="101"/>
      <c r="F47" s="21">
        <v>42178</v>
      </c>
      <c r="G47" s="22">
        <v>84.41</v>
      </c>
      <c r="H47" s="23" t="s">
        <v>21</v>
      </c>
      <c r="I47" s="103"/>
      <c r="J47" s="24">
        <v>0.2063835</v>
      </c>
      <c r="K47" s="24">
        <v>0.20644783</v>
      </c>
      <c r="L47" s="24">
        <v>0.20638237000000001</v>
      </c>
      <c r="N47" s="1"/>
    </row>
    <row r="48" spans="1:19" s="2" customFormat="1" x14ac:dyDescent="0.25">
      <c r="A48" s="99"/>
      <c r="B48" s="101"/>
      <c r="C48" s="102"/>
      <c r="D48" s="102"/>
      <c r="E48" s="101"/>
      <c r="F48" s="21">
        <v>42276</v>
      </c>
      <c r="G48" s="22">
        <v>93.53</v>
      </c>
      <c r="H48" s="23" t="s">
        <v>21</v>
      </c>
      <c r="I48" s="103"/>
      <c r="J48" s="24">
        <v>0.22869412</v>
      </c>
      <c r="K48" s="24">
        <v>0.22889622000000001</v>
      </c>
      <c r="L48" s="24">
        <v>0.22869284000000001</v>
      </c>
      <c r="N48" s="1"/>
      <c r="S48" s="3"/>
    </row>
    <row r="49" spans="1:19" s="2" customFormat="1" x14ac:dyDescent="0.25">
      <c r="A49" s="99"/>
      <c r="B49" s="101"/>
      <c r="C49" s="102"/>
      <c r="D49" s="102"/>
      <c r="E49" s="108"/>
      <c r="F49" s="21">
        <v>42367</v>
      </c>
      <c r="G49" s="22">
        <v>101.5148251</v>
      </c>
      <c r="H49" s="23" t="s">
        <v>21</v>
      </c>
      <c r="I49" s="103"/>
      <c r="J49" s="24">
        <v>0.24821183999999999</v>
      </c>
      <c r="K49" s="24">
        <v>0.24872398000000001</v>
      </c>
      <c r="L49" s="24">
        <v>0.24821539000000001</v>
      </c>
      <c r="N49" s="1"/>
    </row>
    <row r="50" spans="1:19" s="2" customFormat="1" x14ac:dyDescent="0.25">
      <c r="A50" s="104">
        <v>2016</v>
      </c>
      <c r="B50" s="84">
        <v>659.7</v>
      </c>
      <c r="C50" s="93">
        <v>626.71500000000003</v>
      </c>
      <c r="D50" s="94">
        <v>264.75700000000001</v>
      </c>
      <c r="E50" s="110">
        <v>250.68100000000001</v>
      </c>
      <c r="F50" s="25">
        <v>42459</v>
      </c>
      <c r="G50" s="26">
        <v>76.2</v>
      </c>
      <c r="H50" s="27" t="s">
        <v>21</v>
      </c>
      <c r="I50" s="109">
        <f>E50/C50</f>
        <v>0.39999202189192856</v>
      </c>
      <c r="J50" s="28">
        <v>0.18632828000000001</v>
      </c>
      <c r="K50" s="28">
        <v>0.18632828000000001</v>
      </c>
      <c r="L50" s="28">
        <v>0.18632828000000001</v>
      </c>
      <c r="O50" s="1"/>
    </row>
    <row r="51" spans="1:19" s="2" customFormat="1" x14ac:dyDescent="0.25">
      <c r="A51" s="105"/>
      <c r="B51" s="85"/>
      <c r="C51" s="93"/>
      <c r="D51" s="94"/>
      <c r="E51" s="111"/>
      <c r="F51" s="25">
        <v>42551</v>
      </c>
      <c r="G51" s="26">
        <v>76.819999999999993</v>
      </c>
      <c r="H51" s="27" t="s">
        <v>21</v>
      </c>
      <c r="I51" s="109"/>
      <c r="J51" s="28">
        <v>0.18784314999999999</v>
      </c>
      <c r="K51" s="28">
        <v>0.18784314999999999</v>
      </c>
      <c r="L51" s="28">
        <v>0.18784314999999999</v>
      </c>
      <c r="O51" s="1"/>
    </row>
    <row r="52" spans="1:19" s="2" customFormat="1" x14ac:dyDescent="0.25">
      <c r="A52" s="105"/>
      <c r="B52" s="85"/>
      <c r="C52" s="93"/>
      <c r="D52" s="94"/>
      <c r="E52" s="111"/>
      <c r="F52" s="25">
        <v>42642</v>
      </c>
      <c r="G52" s="26">
        <v>78.06</v>
      </c>
      <c r="H52" s="27" t="s">
        <v>21</v>
      </c>
      <c r="I52" s="109"/>
      <c r="J52" s="28">
        <v>0.19087287</v>
      </c>
      <c r="K52" s="28">
        <v>0.19087287</v>
      </c>
      <c r="L52" s="28">
        <v>0.19087287</v>
      </c>
      <c r="O52" s="1"/>
    </row>
    <row r="53" spans="1:19" s="2" customFormat="1" x14ac:dyDescent="0.25">
      <c r="A53" s="105"/>
      <c r="B53" s="85"/>
      <c r="C53" s="93"/>
      <c r="D53" s="94"/>
      <c r="E53" s="111"/>
      <c r="F53" s="25">
        <v>42733</v>
      </c>
      <c r="G53" s="26">
        <v>17</v>
      </c>
      <c r="H53" s="27" t="s">
        <v>21</v>
      </c>
      <c r="I53" s="109"/>
      <c r="J53" s="28">
        <v>4.1567390000000003E-2</v>
      </c>
      <c r="K53" s="28">
        <v>4.1567390000000003E-2</v>
      </c>
      <c r="L53" s="28">
        <v>4.1567390000000003E-2</v>
      </c>
      <c r="O53" s="1"/>
    </row>
    <row r="54" spans="1:19" s="2" customFormat="1" x14ac:dyDescent="0.25">
      <c r="A54" s="106"/>
      <c r="B54" s="86"/>
      <c r="C54" s="93"/>
      <c r="D54" s="94"/>
      <c r="E54" s="112"/>
      <c r="F54" s="25">
        <v>42886</v>
      </c>
      <c r="G54" s="26">
        <v>16.677</v>
      </c>
      <c r="H54" s="27" t="s">
        <v>22</v>
      </c>
      <c r="I54" s="109"/>
      <c r="J54" s="28">
        <v>4.0777760000000003E-2</v>
      </c>
      <c r="K54" s="28">
        <v>4.0777760000000003E-2</v>
      </c>
      <c r="L54" s="28">
        <v>4.0777760000000003E-2</v>
      </c>
      <c r="O54" s="1"/>
    </row>
    <row r="55" spans="1:19" s="2" customFormat="1" x14ac:dyDescent="0.25">
      <c r="A55" s="98">
        <v>2017</v>
      </c>
      <c r="B55" s="100">
        <v>1053</v>
      </c>
      <c r="C55" s="102">
        <v>1000.3499999999999</v>
      </c>
      <c r="D55" s="102">
        <v>420.2</v>
      </c>
      <c r="E55" s="100">
        <v>400.154</v>
      </c>
      <c r="F55" s="21">
        <v>42824</v>
      </c>
      <c r="G55" s="22">
        <v>81.061000000000007</v>
      </c>
      <c r="H55" s="23" t="s">
        <v>21</v>
      </c>
      <c r="I55" s="103">
        <f>E55/C55</f>
        <v>0.40001399510171443</v>
      </c>
      <c r="J55" s="24">
        <v>0.19820568999999999</v>
      </c>
      <c r="K55" s="24">
        <v>0.19820568999999999</v>
      </c>
      <c r="L55" s="24">
        <v>0.19820568999999999</v>
      </c>
      <c r="N55" s="1"/>
    </row>
    <row r="56" spans="1:19" s="2" customFormat="1" x14ac:dyDescent="0.25">
      <c r="A56" s="99"/>
      <c r="B56" s="101"/>
      <c r="C56" s="102"/>
      <c r="D56" s="102"/>
      <c r="E56" s="101"/>
      <c r="F56" s="21">
        <v>42915</v>
      </c>
      <c r="G56" s="22">
        <v>81.72</v>
      </c>
      <c r="H56" s="23" t="s">
        <v>21</v>
      </c>
      <c r="I56" s="103"/>
      <c r="J56" s="24">
        <v>0.19981711999999999</v>
      </c>
      <c r="K56" s="24">
        <v>0.19981711999999999</v>
      </c>
      <c r="L56" s="24">
        <v>0.19981711999999999</v>
      </c>
      <c r="N56" s="1"/>
    </row>
    <row r="57" spans="1:19" s="2" customFormat="1" x14ac:dyDescent="0.25">
      <c r="A57" s="99"/>
      <c r="B57" s="101"/>
      <c r="C57" s="102"/>
      <c r="D57" s="102"/>
      <c r="E57" s="101"/>
      <c r="F57" s="21">
        <v>43006</v>
      </c>
      <c r="G57" s="22">
        <v>83.037999999999997</v>
      </c>
      <c r="H57" s="23" t="s">
        <v>21</v>
      </c>
      <c r="I57" s="103"/>
      <c r="J57" s="24">
        <v>0.20303996999999999</v>
      </c>
      <c r="K57" s="24">
        <v>0.20303996999999999</v>
      </c>
      <c r="L57" s="24">
        <v>0.20303996999999999</v>
      </c>
      <c r="N57" s="1"/>
      <c r="S57" s="3"/>
    </row>
    <row r="58" spans="1:19" s="2" customFormat="1" x14ac:dyDescent="0.25">
      <c r="A58" s="99"/>
      <c r="B58" s="101"/>
      <c r="C58" s="102"/>
      <c r="D58" s="102"/>
      <c r="E58" s="101"/>
      <c r="F58" s="21">
        <v>43097</v>
      </c>
      <c r="G58" s="22">
        <v>30</v>
      </c>
      <c r="H58" s="23" t="s">
        <v>21</v>
      </c>
      <c r="I58" s="103"/>
      <c r="J58" s="24">
        <v>7.3300000000000004E-2</v>
      </c>
      <c r="K58" s="24">
        <v>7.3300000000000004E-2</v>
      </c>
      <c r="L58" s="24">
        <v>7.3300000000000004E-2</v>
      </c>
      <c r="N58" s="1"/>
    </row>
    <row r="59" spans="1:19" s="2" customFormat="1" x14ac:dyDescent="0.25">
      <c r="A59" s="99"/>
      <c r="B59" s="101"/>
      <c r="C59" s="102"/>
      <c r="D59" s="102"/>
      <c r="E59" s="101"/>
      <c r="F59" s="21">
        <v>43151</v>
      </c>
      <c r="G59" s="22">
        <v>124.2</v>
      </c>
      <c r="H59" s="23" t="s">
        <v>21</v>
      </c>
      <c r="I59" s="103"/>
      <c r="J59" s="24">
        <v>0.3034</v>
      </c>
      <c r="K59" s="24">
        <v>0.33150000000000002</v>
      </c>
      <c r="L59" s="24">
        <v>0.3034</v>
      </c>
      <c r="N59" s="1"/>
    </row>
    <row r="60" spans="1:19" s="2" customFormat="1" x14ac:dyDescent="0.25">
      <c r="A60" s="107"/>
      <c r="B60" s="108"/>
      <c r="C60" s="102"/>
      <c r="D60" s="102"/>
      <c r="E60" s="108"/>
      <c r="F60" s="21">
        <v>43250</v>
      </c>
      <c r="G60" s="22">
        <v>20.2</v>
      </c>
      <c r="H60" s="23" t="s">
        <v>22</v>
      </c>
      <c r="I60" s="103"/>
      <c r="J60" s="24">
        <v>4.9299999999999997E-2</v>
      </c>
      <c r="K60" s="24">
        <v>5.4300000000000001E-2</v>
      </c>
      <c r="L60" s="24">
        <v>4.9299999999999997E-2</v>
      </c>
      <c r="O60" s="1"/>
    </row>
    <row r="61" spans="1:19" s="2" customFormat="1" x14ac:dyDescent="0.25">
      <c r="A61" s="104">
        <v>2018</v>
      </c>
      <c r="B61" s="84">
        <v>1048.5999999999999</v>
      </c>
      <c r="C61" s="84">
        <v>996.17</v>
      </c>
      <c r="D61" s="110">
        <v>419.90000000000003</v>
      </c>
      <c r="E61" s="110">
        <v>398.5</v>
      </c>
      <c r="F61" s="25">
        <v>43187</v>
      </c>
      <c r="G61" s="26">
        <v>84.5</v>
      </c>
      <c r="H61" s="27" t="s">
        <v>21</v>
      </c>
      <c r="I61" s="145">
        <f>E61/C61</f>
        <v>0.40003212303120955</v>
      </c>
      <c r="J61" s="28">
        <v>0.20660000000000001</v>
      </c>
      <c r="K61" s="28">
        <v>0.20660000000000001</v>
      </c>
      <c r="L61" s="28">
        <v>0.20660000000000001</v>
      </c>
      <c r="O61" s="1"/>
    </row>
    <row r="62" spans="1:19" s="2" customFormat="1" x14ac:dyDescent="0.25">
      <c r="A62" s="105"/>
      <c r="B62" s="85"/>
      <c r="C62" s="85"/>
      <c r="D62" s="111"/>
      <c r="E62" s="111"/>
      <c r="F62" s="25">
        <v>43280</v>
      </c>
      <c r="G62" s="26">
        <v>88.3</v>
      </c>
      <c r="H62" s="27" t="s">
        <v>21</v>
      </c>
      <c r="I62" s="146"/>
      <c r="J62" s="28">
        <v>0.21590000000000001</v>
      </c>
      <c r="K62" s="28">
        <v>0.21590000000000001</v>
      </c>
      <c r="L62" s="28">
        <v>0.21590000000000001</v>
      </c>
      <c r="O62" s="1"/>
    </row>
    <row r="63" spans="1:19" s="2" customFormat="1" x14ac:dyDescent="0.25">
      <c r="A63" s="105"/>
      <c r="B63" s="85"/>
      <c r="C63" s="85"/>
      <c r="D63" s="111"/>
      <c r="E63" s="111"/>
      <c r="F63" s="25">
        <v>43370</v>
      </c>
      <c r="G63" s="26">
        <v>88.3</v>
      </c>
      <c r="H63" s="27" t="s">
        <v>21</v>
      </c>
      <c r="I63" s="146"/>
      <c r="J63" s="28">
        <v>0.21590000000000001</v>
      </c>
      <c r="K63" s="28">
        <v>0.21590000000000001</v>
      </c>
      <c r="L63" s="28">
        <v>0.21590000000000001</v>
      </c>
      <c r="M63" s="10"/>
      <c r="O63" s="1"/>
    </row>
    <row r="64" spans="1:19" s="2" customFormat="1" x14ac:dyDescent="0.25">
      <c r="A64" s="105"/>
      <c r="B64" s="85"/>
      <c r="C64" s="85"/>
      <c r="D64" s="111"/>
      <c r="E64" s="111"/>
      <c r="F64" s="25">
        <v>43418</v>
      </c>
      <c r="G64" s="26">
        <v>70</v>
      </c>
      <c r="H64" s="27" t="s">
        <v>21</v>
      </c>
      <c r="I64" s="146"/>
      <c r="J64" s="28">
        <v>0.17109785999999999</v>
      </c>
      <c r="K64" s="28">
        <v>0.18754668999999999</v>
      </c>
      <c r="L64" s="28">
        <v>0.17109785999999999</v>
      </c>
      <c r="M64" s="11"/>
      <c r="O64" s="1"/>
    </row>
    <row r="65" spans="1:15" s="2" customFormat="1" x14ac:dyDescent="0.25">
      <c r="A65" s="105"/>
      <c r="B65" s="85"/>
      <c r="C65" s="85"/>
      <c r="D65" s="111"/>
      <c r="E65" s="111"/>
      <c r="F65" s="25">
        <v>43460</v>
      </c>
      <c r="G65" s="26">
        <v>30</v>
      </c>
      <c r="H65" s="27" t="s">
        <v>21</v>
      </c>
      <c r="I65" s="146"/>
      <c r="J65" s="28">
        <v>7.332661E-2</v>
      </c>
      <c r="K65" s="28">
        <v>8.0659270000000005E-2</v>
      </c>
      <c r="L65" s="28">
        <v>7.332661E-2</v>
      </c>
      <c r="O65" s="1"/>
    </row>
    <row r="66" spans="1:15" s="2" customFormat="1" x14ac:dyDescent="0.25">
      <c r="A66" s="105"/>
      <c r="B66" s="85"/>
      <c r="C66" s="85"/>
      <c r="D66" s="111"/>
      <c r="E66" s="111"/>
      <c r="F66" s="25">
        <v>43480</v>
      </c>
      <c r="G66" s="26">
        <v>45</v>
      </c>
      <c r="H66" s="27" t="s">
        <v>21</v>
      </c>
      <c r="I66" s="146"/>
      <c r="J66" s="28">
        <v>0.10998992</v>
      </c>
      <c r="K66" s="28">
        <v>0.12098891000000001</v>
      </c>
      <c r="L66" s="28">
        <v>0.10998992</v>
      </c>
      <c r="O66" s="1"/>
    </row>
    <row r="67" spans="1:15" s="2" customFormat="1" x14ac:dyDescent="0.25">
      <c r="A67" s="106"/>
      <c r="B67" s="86"/>
      <c r="C67" s="86"/>
      <c r="D67" s="112"/>
      <c r="E67" s="112"/>
      <c r="F67" s="59">
        <v>43615</v>
      </c>
      <c r="G67" s="60">
        <v>13.8</v>
      </c>
      <c r="H67" s="61" t="s">
        <v>22</v>
      </c>
      <c r="I67" s="147"/>
      <c r="J67" s="28">
        <v>3.3780089999999999E-2</v>
      </c>
      <c r="K67" s="28">
        <v>3.7158099999999999E-2</v>
      </c>
      <c r="L67" s="28">
        <v>3.3780089999999999E-2</v>
      </c>
      <c r="O67" s="1"/>
    </row>
    <row r="68" spans="1:15" s="2" customFormat="1" x14ac:dyDescent="0.25">
      <c r="A68" s="98">
        <v>2019</v>
      </c>
      <c r="B68" s="87">
        <v>1344.4</v>
      </c>
      <c r="C68" s="87">
        <v>1277.2</v>
      </c>
      <c r="D68" s="87">
        <v>536.6</v>
      </c>
      <c r="E68" s="87">
        <v>510.9</v>
      </c>
      <c r="F68" s="21">
        <v>43552</v>
      </c>
      <c r="G68" s="22">
        <v>127.7</v>
      </c>
      <c r="H68" s="23" t="s">
        <v>21</v>
      </c>
      <c r="I68" s="142">
        <v>0.4</v>
      </c>
      <c r="J68" s="24">
        <v>0.31219003000000001</v>
      </c>
      <c r="K68" s="24">
        <v>0.31219003000000001</v>
      </c>
      <c r="L68" s="24">
        <v>0.31219003000000001</v>
      </c>
      <c r="O68" s="1"/>
    </row>
    <row r="69" spans="1:15" s="2" customFormat="1" x14ac:dyDescent="0.25">
      <c r="A69" s="99"/>
      <c r="B69" s="88"/>
      <c r="C69" s="88"/>
      <c r="D69" s="88"/>
      <c r="E69" s="88"/>
      <c r="F69" s="21">
        <v>43640</v>
      </c>
      <c r="G69" s="22">
        <v>116.5</v>
      </c>
      <c r="H69" s="23" t="s">
        <v>21</v>
      </c>
      <c r="I69" s="143"/>
      <c r="J69" s="24">
        <v>0.28480494000000001</v>
      </c>
      <c r="K69" s="24">
        <v>0.28480494000000001</v>
      </c>
      <c r="L69" s="24">
        <v>0.28480494000000001</v>
      </c>
      <c r="O69" s="1"/>
    </row>
    <row r="70" spans="1:15" s="2" customFormat="1" x14ac:dyDescent="0.25">
      <c r="A70" s="99"/>
      <c r="B70" s="88"/>
      <c r="C70" s="88"/>
      <c r="D70" s="88"/>
      <c r="E70" s="88"/>
      <c r="F70" s="21">
        <v>43735</v>
      </c>
      <c r="G70" s="22">
        <v>112</v>
      </c>
      <c r="H70" s="23" t="s">
        <v>21</v>
      </c>
      <c r="I70" s="143"/>
      <c r="J70" s="24">
        <v>0.27381450000000002</v>
      </c>
      <c r="K70" s="24">
        <v>0.28460707000000002</v>
      </c>
      <c r="L70" s="24">
        <v>0.27381450000000002</v>
      </c>
      <c r="O70" s="1"/>
    </row>
    <row r="71" spans="1:15" s="2" customFormat="1" x14ac:dyDescent="0.25">
      <c r="A71" s="99"/>
      <c r="B71" s="88"/>
      <c r="C71" s="88"/>
      <c r="D71" s="88"/>
      <c r="E71" s="88"/>
      <c r="F71" s="21">
        <v>43808</v>
      </c>
      <c r="G71" s="22">
        <v>106.7</v>
      </c>
      <c r="H71" s="23" t="s">
        <v>21</v>
      </c>
      <c r="I71" s="143"/>
      <c r="J71" s="24">
        <v>0.26098334000000001</v>
      </c>
      <c r="K71" s="24">
        <v>0.28708168000000001</v>
      </c>
      <c r="L71" s="24">
        <v>0.26098334000000001</v>
      </c>
      <c r="O71" s="1"/>
    </row>
    <row r="72" spans="1:15" s="2" customFormat="1" x14ac:dyDescent="0.25">
      <c r="A72" s="99"/>
      <c r="B72" s="88"/>
      <c r="C72" s="88"/>
      <c r="D72" s="88"/>
      <c r="E72" s="88"/>
      <c r="F72" s="56">
        <v>44004</v>
      </c>
      <c r="G72" s="57">
        <v>73.704999999999998</v>
      </c>
      <c r="H72" s="58" t="s">
        <v>22</v>
      </c>
      <c r="I72" s="144"/>
      <c r="J72" s="24">
        <v>0.18016093999999999</v>
      </c>
      <c r="K72" s="24">
        <v>0.19817703</v>
      </c>
      <c r="L72" s="24">
        <v>0.18016093999999999</v>
      </c>
      <c r="O72" s="1"/>
    </row>
    <row r="73" spans="1:15" s="2" customFormat="1" x14ac:dyDescent="0.25">
      <c r="A73" s="135">
        <v>2020</v>
      </c>
      <c r="B73" s="84">
        <v>727.5</v>
      </c>
      <c r="C73" s="84">
        <v>691.1</v>
      </c>
      <c r="D73" s="84">
        <v>218.2</v>
      </c>
      <c r="E73" s="84">
        <v>207.29999999999998</v>
      </c>
      <c r="F73" s="25">
        <v>43920</v>
      </c>
      <c r="G73" s="26">
        <v>101</v>
      </c>
      <c r="H73" s="27" t="s">
        <v>21</v>
      </c>
      <c r="I73" s="132">
        <f>E73/C73</f>
        <v>0.29995659094197652</v>
      </c>
      <c r="J73" s="28">
        <v>0.246</v>
      </c>
      <c r="K73" s="28">
        <v>0.246</v>
      </c>
      <c r="L73" s="28">
        <v>0.246</v>
      </c>
      <c r="O73" s="1"/>
    </row>
    <row r="74" spans="1:15" s="2" customFormat="1" x14ac:dyDescent="0.25">
      <c r="A74" s="136"/>
      <c r="B74" s="85"/>
      <c r="C74" s="85"/>
      <c r="D74" s="85"/>
      <c r="E74" s="85"/>
      <c r="F74" s="25">
        <v>44193</v>
      </c>
      <c r="G74" s="26">
        <v>42</v>
      </c>
      <c r="H74" s="27" t="s">
        <v>21</v>
      </c>
      <c r="I74" s="133"/>
      <c r="J74" s="28">
        <v>0.10269590000000001</v>
      </c>
      <c r="K74" s="28">
        <v>0.10269590000000001</v>
      </c>
      <c r="L74" s="28">
        <v>0.10269590000000001</v>
      </c>
      <c r="O74" s="1"/>
    </row>
    <row r="75" spans="1:15" s="2" customFormat="1" x14ac:dyDescent="0.25">
      <c r="A75" s="136"/>
      <c r="B75" s="85"/>
      <c r="C75" s="85"/>
      <c r="D75" s="85"/>
      <c r="E75" s="85"/>
      <c r="F75" s="25">
        <v>44216</v>
      </c>
      <c r="G75" s="26">
        <v>20</v>
      </c>
      <c r="H75" s="27" t="s">
        <v>21</v>
      </c>
      <c r="I75" s="133"/>
      <c r="J75" s="28">
        <v>4.8902809999999998E-2</v>
      </c>
      <c r="K75" s="28">
        <v>4.8902809999999998E-2</v>
      </c>
      <c r="L75" s="28">
        <v>4.8902809999999998E-2</v>
      </c>
      <c r="O75" s="1"/>
    </row>
    <row r="76" spans="1:15" s="2" customFormat="1" x14ac:dyDescent="0.25">
      <c r="A76" s="136"/>
      <c r="B76" s="85"/>
      <c r="C76" s="85"/>
      <c r="D76" s="85"/>
      <c r="E76" s="85"/>
      <c r="F76" s="25">
        <v>44216</v>
      </c>
      <c r="G76" s="26">
        <v>32</v>
      </c>
      <c r="H76" s="27" t="s">
        <v>21</v>
      </c>
      <c r="I76" s="133"/>
      <c r="J76" s="28">
        <v>7.824449E-2</v>
      </c>
      <c r="K76" s="28">
        <v>7.824449E-2</v>
      </c>
      <c r="L76" s="28">
        <v>7.824449E-2</v>
      </c>
      <c r="N76" s="18"/>
      <c r="O76" s="1"/>
    </row>
    <row r="77" spans="1:15" s="2" customFormat="1" x14ac:dyDescent="0.25">
      <c r="A77" s="137"/>
      <c r="B77" s="85"/>
      <c r="C77" s="85"/>
      <c r="D77" s="86"/>
      <c r="E77" s="86"/>
      <c r="F77" s="59">
        <v>44344</v>
      </c>
      <c r="G77" s="60">
        <v>23.2</v>
      </c>
      <c r="H77" s="61" t="s">
        <v>22</v>
      </c>
      <c r="I77" s="134"/>
      <c r="J77" s="28">
        <v>5.5952080000000001E-2</v>
      </c>
      <c r="K77" s="28">
        <v>0.28616205</v>
      </c>
      <c r="L77" s="28">
        <v>5.5952080000000001E-2</v>
      </c>
      <c r="O77" s="1"/>
    </row>
    <row r="78" spans="1:15" s="2" customFormat="1" x14ac:dyDescent="0.25">
      <c r="A78" s="87">
        <v>2021</v>
      </c>
      <c r="B78" s="87">
        <v>948.5</v>
      </c>
      <c r="C78" s="87">
        <v>901</v>
      </c>
      <c r="D78" s="90">
        <f>G78+G80+G79+G81+G82</f>
        <v>382.15</v>
      </c>
      <c r="E78" s="90">
        <v>360.4</v>
      </c>
      <c r="F78" s="21">
        <v>44273</v>
      </c>
      <c r="G78" s="22">
        <v>93.05</v>
      </c>
      <c r="H78" s="23" t="s">
        <v>21</v>
      </c>
      <c r="I78" s="122">
        <f>E78/C78</f>
        <v>0.39999999999999997</v>
      </c>
      <c r="J78" s="24">
        <v>0.22752085</v>
      </c>
      <c r="K78" s="24">
        <v>0.22752085</v>
      </c>
      <c r="L78" s="24">
        <v>0.22752085</v>
      </c>
      <c r="O78" s="1"/>
    </row>
    <row r="79" spans="1:15" s="2" customFormat="1" x14ac:dyDescent="0.25">
      <c r="A79" s="88"/>
      <c r="B79" s="88"/>
      <c r="C79" s="88"/>
      <c r="D79" s="91"/>
      <c r="E79" s="88"/>
      <c r="F79" s="21">
        <v>44375</v>
      </c>
      <c r="G79" s="22">
        <v>99.1</v>
      </c>
      <c r="H79" s="23" t="s">
        <v>21</v>
      </c>
      <c r="I79" s="123"/>
      <c r="J79" s="24">
        <v>0.24226756999999999</v>
      </c>
      <c r="K79" s="24">
        <v>0.24226756999999999</v>
      </c>
      <c r="L79" s="24">
        <v>0.24226756999999999</v>
      </c>
      <c r="O79" s="1"/>
    </row>
    <row r="80" spans="1:15" s="2" customFormat="1" x14ac:dyDescent="0.25">
      <c r="A80" s="88"/>
      <c r="B80" s="88"/>
      <c r="C80" s="88"/>
      <c r="D80" s="91"/>
      <c r="E80" s="88"/>
      <c r="F80" s="21">
        <v>44467</v>
      </c>
      <c r="G80" s="22">
        <v>105.1</v>
      </c>
      <c r="H80" s="23" t="s">
        <v>21</v>
      </c>
      <c r="I80" s="123"/>
      <c r="J80" s="24">
        <v>0.25701429182339902</v>
      </c>
      <c r="K80" s="24">
        <v>0.25701429182339902</v>
      </c>
      <c r="L80" s="24">
        <v>0.25701429182339902</v>
      </c>
      <c r="O80" s="1"/>
    </row>
    <row r="81" spans="1:15" s="2" customFormat="1" x14ac:dyDescent="0.25">
      <c r="A81" s="88"/>
      <c r="B81" s="88"/>
      <c r="C81" s="88"/>
      <c r="D81" s="91"/>
      <c r="E81" s="88"/>
      <c r="F81" s="21">
        <v>44558</v>
      </c>
      <c r="G81" s="22">
        <v>70</v>
      </c>
      <c r="H81" s="23" t="s">
        <v>21</v>
      </c>
      <c r="I81" s="123"/>
      <c r="J81" s="24">
        <v>0.17111448909412438</v>
      </c>
      <c r="K81" s="24">
        <v>0.1846178298110053</v>
      </c>
      <c r="L81" s="24">
        <v>0.17111448909412438</v>
      </c>
      <c r="O81" s="1"/>
    </row>
    <row r="82" spans="1:15" s="2" customFormat="1" x14ac:dyDescent="0.25">
      <c r="A82" s="89"/>
      <c r="B82" s="89"/>
      <c r="C82" s="89"/>
      <c r="D82" s="92"/>
      <c r="E82" s="89"/>
      <c r="F82" s="56">
        <v>44700</v>
      </c>
      <c r="G82" s="57">
        <v>14.9</v>
      </c>
      <c r="H82" s="58" t="s">
        <v>22</v>
      </c>
      <c r="I82" s="124"/>
      <c r="J82" s="24">
        <v>3.6603824648404538E-2</v>
      </c>
      <c r="K82" s="24">
        <v>4.0264207113244993E-2</v>
      </c>
      <c r="L82" s="24">
        <v>3.6603824648404538E-2</v>
      </c>
      <c r="O82" s="1"/>
    </row>
    <row r="83" spans="1:15" s="2" customFormat="1" x14ac:dyDescent="0.25">
      <c r="A83" s="125">
        <v>2022</v>
      </c>
      <c r="B83" s="125">
        <v>715.4</v>
      </c>
      <c r="C83" s="125">
        <v>679.63</v>
      </c>
      <c r="D83" s="127">
        <f>G83+G84+G86+G85+G87</f>
        <v>360.2</v>
      </c>
      <c r="E83" s="125">
        <f>128.4+144.6+42.4+9.4+14.8</f>
        <v>339.59999999999997</v>
      </c>
      <c r="F83" s="36">
        <v>44649</v>
      </c>
      <c r="G83" s="29">
        <v>136.5</v>
      </c>
      <c r="H83" s="30" t="s">
        <v>21</v>
      </c>
      <c r="I83" s="129">
        <f>E83/C83</f>
        <v>0.49968365139855503</v>
      </c>
      <c r="J83" s="31">
        <v>0.33389305526271262</v>
      </c>
      <c r="K83" s="31">
        <v>0.33389305526271262</v>
      </c>
      <c r="L83" s="31">
        <v>0.33389305526271262</v>
      </c>
      <c r="O83" s="1"/>
    </row>
    <row r="84" spans="1:15" s="2" customFormat="1" x14ac:dyDescent="0.25">
      <c r="A84" s="126"/>
      <c r="B84" s="126"/>
      <c r="C84" s="126"/>
      <c r="D84" s="128"/>
      <c r="E84" s="126"/>
      <c r="F84" s="36">
        <v>44740</v>
      </c>
      <c r="G84" s="29">
        <v>153.9</v>
      </c>
      <c r="H84" s="30" t="s">
        <v>21</v>
      </c>
      <c r="I84" s="130"/>
      <c r="J84" s="31">
        <v>0.3764700220644821</v>
      </c>
      <c r="K84" s="31">
        <v>0.3764700220644821</v>
      </c>
      <c r="L84" s="31">
        <v>0.3764700220644821</v>
      </c>
      <c r="O84" s="1"/>
    </row>
    <row r="85" spans="1:15" s="2" customFormat="1" x14ac:dyDescent="0.25">
      <c r="A85" s="126"/>
      <c r="B85" s="126"/>
      <c r="C85" s="126"/>
      <c r="D85" s="128"/>
      <c r="E85" s="126"/>
      <c r="F85" s="36">
        <v>44833</v>
      </c>
      <c r="G85" s="29">
        <v>45</v>
      </c>
      <c r="H85" s="30" t="s">
        <v>21</v>
      </c>
      <c r="I85" s="130"/>
      <c r="J85" s="31">
        <v>0.11001201407850403</v>
      </c>
      <c r="K85" s="31">
        <v>0.11576114398116853</v>
      </c>
      <c r="L85" s="31">
        <v>0.11001201407850403</v>
      </c>
      <c r="O85" s="1"/>
    </row>
    <row r="86" spans="1:15" s="2" customFormat="1" x14ac:dyDescent="0.25">
      <c r="A86" s="126"/>
      <c r="B86" s="126"/>
      <c r="C86" s="126"/>
      <c r="D86" s="128"/>
      <c r="E86" s="126"/>
      <c r="F86" s="36">
        <v>44923</v>
      </c>
      <c r="G86" s="29">
        <v>10</v>
      </c>
      <c r="H86" s="30" t="s">
        <v>21</v>
      </c>
      <c r="I86" s="130"/>
      <c r="J86" s="31">
        <v>2.4443197042374333E-2</v>
      </c>
      <c r="K86" s="31">
        <v>2.6887516746611769E-2</v>
      </c>
      <c r="L86" s="31">
        <v>2.4443197042374333E-2</v>
      </c>
      <c r="O86" s="1"/>
    </row>
    <row r="87" spans="1:15" s="2" customFormat="1" x14ac:dyDescent="0.25">
      <c r="A87" s="126"/>
      <c r="B87" s="126"/>
      <c r="C87" s="126"/>
      <c r="D87" s="128"/>
      <c r="E87" s="126"/>
      <c r="F87" s="53">
        <v>45065</v>
      </c>
      <c r="G87" s="54">
        <v>14.8</v>
      </c>
      <c r="H87" s="55" t="s">
        <v>22</v>
      </c>
      <c r="I87" s="131"/>
      <c r="J87" s="31">
        <v>3.6259994022939217E-2</v>
      </c>
      <c r="K87" s="31">
        <v>3.9885993425233142E-2</v>
      </c>
      <c r="L87" s="31">
        <v>3.6259994022939217E-2</v>
      </c>
      <c r="O87" s="1"/>
    </row>
    <row r="88" spans="1:15" s="2" customFormat="1" x14ac:dyDescent="0.25">
      <c r="A88" s="118">
        <v>2023</v>
      </c>
      <c r="B88" s="114">
        <v>871.1</v>
      </c>
      <c r="C88" s="114">
        <v>827.45</v>
      </c>
      <c r="D88" s="116">
        <f>G88+G90+G89+G91</f>
        <v>434.9</v>
      </c>
      <c r="E88" s="118">
        <f>140.6+131.8+65.9+74.9</f>
        <v>413.19999999999993</v>
      </c>
      <c r="F88" s="47">
        <v>45015</v>
      </c>
      <c r="G88" s="40">
        <v>150</v>
      </c>
      <c r="H88" s="41" t="s">
        <v>21</v>
      </c>
      <c r="I88" s="120">
        <f>E88/C88</f>
        <v>0.49936552057526123</v>
      </c>
      <c r="J88" s="42">
        <v>0.36677105402839111</v>
      </c>
      <c r="K88" s="42">
        <v>0.36677105402839111</v>
      </c>
      <c r="L88" s="42">
        <v>0.36677105402839111</v>
      </c>
      <c r="O88" s="1"/>
    </row>
    <row r="89" spans="1:15" s="2" customFormat="1" x14ac:dyDescent="0.25">
      <c r="A89" s="118"/>
      <c r="B89" s="114"/>
      <c r="C89" s="114"/>
      <c r="D89" s="116"/>
      <c r="E89" s="118"/>
      <c r="F89" s="47">
        <v>45106</v>
      </c>
      <c r="G89" s="40">
        <v>140</v>
      </c>
      <c r="H89" s="41" t="s">
        <v>21</v>
      </c>
      <c r="I89" s="121"/>
      <c r="J89" s="42">
        <v>0.34260656992098293</v>
      </c>
      <c r="K89" s="42">
        <v>0.34260656992098293</v>
      </c>
      <c r="L89" s="42">
        <v>0.34260656992098293</v>
      </c>
      <c r="O89" s="1"/>
    </row>
    <row r="90" spans="1:15" s="2" customFormat="1" x14ac:dyDescent="0.25">
      <c r="A90" s="118"/>
      <c r="B90" s="114"/>
      <c r="C90" s="114"/>
      <c r="D90" s="116"/>
      <c r="E90" s="118"/>
      <c r="F90" s="48">
        <v>45198</v>
      </c>
      <c r="G90" s="44">
        <v>70</v>
      </c>
      <c r="H90" s="45" t="s">
        <v>21</v>
      </c>
      <c r="I90" s="121"/>
      <c r="J90" s="46">
        <v>0.17162494321130373</v>
      </c>
      <c r="K90" s="46">
        <v>0.18339226541642575</v>
      </c>
      <c r="L90" s="46">
        <v>0.17162494321130373</v>
      </c>
      <c r="M90" s="43"/>
      <c r="O90" s="1"/>
    </row>
    <row r="91" spans="1:15" s="2" customFormat="1" x14ac:dyDescent="0.25">
      <c r="A91" s="119"/>
      <c r="B91" s="115"/>
      <c r="C91" s="115"/>
      <c r="D91" s="117"/>
      <c r="E91" s="119"/>
      <c r="F91" s="49">
        <v>45429</v>
      </c>
      <c r="G91" s="50">
        <v>74.900000000000006</v>
      </c>
      <c r="H91" s="51" t="s">
        <v>22</v>
      </c>
      <c r="I91" s="121"/>
      <c r="J91" s="52">
        <v>0.18314317999999999</v>
      </c>
      <c r="K91" s="52">
        <v>0.20145750000000001</v>
      </c>
      <c r="L91" s="52">
        <v>0.18314317999999999</v>
      </c>
      <c r="M91" s="43"/>
      <c r="O91" s="1"/>
    </row>
    <row r="92" spans="1:15" s="2" customFormat="1" x14ac:dyDescent="0.25">
      <c r="A92" s="152">
        <v>2024</v>
      </c>
      <c r="B92" s="152">
        <v>916.1</v>
      </c>
      <c r="C92" s="155">
        <f>TRUNC(B92*0.95,2)</f>
        <v>870.29</v>
      </c>
      <c r="D92" s="158">
        <f>G92+G94+G93+G95+G96+G97</f>
        <v>367.9</v>
      </c>
      <c r="E92" s="158">
        <f>47+47+47+94+77+G97</f>
        <v>347.9</v>
      </c>
      <c r="F92" s="36">
        <v>45378</v>
      </c>
      <c r="G92" s="29">
        <v>50</v>
      </c>
      <c r="H92" s="71" t="s">
        <v>21</v>
      </c>
      <c r="I92" s="161">
        <f>E92/C92</f>
        <v>0.39975180686897471</v>
      </c>
      <c r="J92" s="73">
        <v>0.1222</v>
      </c>
      <c r="K92" s="31">
        <v>0.1222</v>
      </c>
      <c r="L92" s="31">
        <v>0.1222</v>
      </c>
      <c r="M92" s="43"/>
      <c r="O92" s="1"/>
    </row>
    <row r="93" spans="1:15" s="2" customFormat="1" x14ac:dyDescent="0.25">
      <c r="A93" s="153"/>
      <c r="B93" s="153"/>
      <c r="C93" s="156"/>
      <c r="D93" s="159"/>
      <c r="E93" s="153"/>
      <c r="F93" s="36">
        <v>45470</v>
      </c>
      <c r="G93" s="29">
        <v>50</v>
      </c>
      <c r="H93" s="71" t="s">
        <v>21</v>
      </c>
      <c r="I93" s="162"/>
      <c r="J93" s="73">
        <v>0.1222</v>
      </c>
      <c r="K93" s="31">
        <v>0.1222</v>
      </c>
      <c r="L93" s="31">
        <v>0.1222</v>
      </c>
      <c r="M93" s="43"/>
      <c r="O93" s="1"/>
    </row>
    <row r="94" spans="1:15" s="2" customFormat="1" x14ac:dyDescent="0.25">
      <c r="A94" s="153"/>
      <c r="B94" s="153"/>
      <c r="C94" s="156"/>
      <c r="D94" s="159"/>
      <c r="E94" s="153"/>
      <c r="F94" s="36">
        <v>45562</v>
      </c>
      <c r="G94" s="29">
        <v>50</v>
      </c>
      <c r="H94" s="71" t="s">
        <v>21</v>
      </c>
      <c r="I94" s="162"/>
      <c r="J94" s="73">
        <v>0.1222</v>
      </c>
      <c r="K94" s="31">
        <v>0.1222</v>
      </c>
      <c r="L94" s="31">
        <v>0.1222</v>
      </c>
      <c r="M94" s="43"/>
      <c r="O94" s="1"/>
    </row>
    <row r="95" spans="1:15" s="2" customFormat="1" x14ac:dyDescent="0.25">
      <c r="A95" s="153"/>
      <c r="B95" s="153"/>
      <c r="C95" s="156"/>
      <c r="D95" s="159"/>
      <c r="E95" s="153"/>
      <c r="F95" s="36">
        <v>45637</v>
      </c>
      <c r="G95" s="29">
        <v>100</v>
      </c>
      <c r="H95" s="71" t="s">
        <v>21</v>
      </c>
      <c r="I95" s="162"/>
      <c r="J95" s="73">
        <v>0.2445</v>
      </c>
      <c r="K95" s="31">
        <v>0.2445</v>
      </c>
      <c r="L95" s="31">
        <v>0.2445</v>
      </c>
      <c r="M95" s="43"/>
      <c r="O95" s="1"/>
    </row>
    <row r="96" spans="1:15" s="2" customFormat="1" x14ac:dyDescent="0.25">
      <c r="A96" s="153"/>
      <c r="B96" s="153"/>
      <c r="C96" s="156"/>
      <c r="D96" s="159"/>
      <c r="E96" s="153"/>
      <c r="F96" s="68">
        <v>45656</v>
      </c>
      <c r="G96" s="67">
        <v>82</v>
      </c>
      <c r="H96" s="72" t="s">
        <v>21</v>
      </c>
      <c r="I96" s="162"/>
      <c r="J96" s="74">
        <v>0.20050000000000001</v>
      </c>
      <c r="K96" s="75">
        <v>0.20050000000000001</v>
      </c>
      <c r="L96" s="75">
        <v>0.20050000000000001</v>
      </c>
      <c r="M96" s="43"/>
      <c r="O96" s="1"/>
    </row>
    <row r="97" spans="1:15" s="2" customFormat="1" x14ac:dyDescent="0.25">
      <c r="A97" s="154"/>
      <c r="B97" s="154"/>
      <c r="C97" s="157"/>
      <c r="D97" s="160"/>
      <c r="E97" s="154"/>
      <c r="F97" s="69">
        <v>45793</v>
      </c>
      <c r="G97" s="70">
        <v>35.9</v>
      </c>
      <c r="H97" s="77" t="s">
        <v>22</v>
      </c>
      <c r="I97" s="163"/>
      <c r="J97" s="76">
        <v>0.08</v>
      </c>
      <c r="K97" s="76">
        <v>0.36</v>
      </c>
      <c r="L97" s="76">
        <v>0.08</v>
      </c>
      <c r="M97" s="43"/>
      <c r="O97" s="1"/>
    </row>
    <row r="98" spans="1:15" s="2" customFormat="1" x14ac:dyDescent="0.25">
      <c r="A98" s="164">
        <v>2025</v>
      </c>
      <c r="B98" s="173">
        <v>1604.3</v>
      </c>
      <c r="C98" s="170">
        <f>TRUNC(B98*0.95,2)</f>
        <v>1524.08</v>
      </c>
      <c r="D98" s="167">
        <f>G98+G99+G100+G101+G102+G103</f>
        <v>649</v>
      </c>
      <c r="E98" s="164">
        <f>84.4+84.3+103.1+140.4+168.4+28.22</f>
        <v>608.81999999999994</v>
      </c>
      <c r="F98" s="65">
        <v>45742</v>
      </c>
      <c r="G98" s="64">
        <v>90</v>
      </c>
      <c r="H98" s="63" t="s">
        <v>21</v>
      </c>
      <c r="I98" s="161">
        <f>E98/C98</f>
        <v>0.39946721956852654</v>
      </c>
      <c r="J98" s="66">
        <v>0.22006263241703469</v>
      </c>
      <c r="K98" s="66">
        <v>0.22006263241703469</v>
      </c>
      <c r="L98" s="66">
        <v>0.22006263241703469</v>
      </c>
      <c r="M98" s="43"/>
      <c r="O98" s="1"/>
    </row>
    <row r="99" spans="1:15" s="2" customFormat="1" x14ac:dyDescent="0.25">
      <c r="A99" s="165"/>
      <c r="B99" s="174"/>
      <c r="C99" s="171"/>
      <c r="D99" s="168"/>
      <c r="E99" s="165"/>
      <c r="F99" s="65">
        <v>45834</v>
      </c>
      <c r="G99" s="64">
        <v>90</v>
      </c>
      <c r="H99" s="63" t="s">
        <v>21</v>
      </c>
      <c r="I99" s="162"/>
      <c r="J99" s="66">
        <v>0.22006263241703469</v>
      </c>
      <c r="K99" s="66">
        <v>0.22006263241703469</v>
      </c>
      <c r="L99" s="66">
        <v>0.22006263241703469</v>
      </c>
      <c r="M99" s="43"/>
      <c r="O99" s="1"/>
    </row>
    <row r="100" spans="1:15" s="2" customFormat="1" x14ac:dyDescent="0.25">
      <c r="A100" s="165"/>
      <c r="B100" s="174"/>
      <c r="C100" s="171"/>
      <c r="D100" s="168"/>
      <c r="E100" s="165"/>
      <c r="F100" s="65">
        <v>45929</v>
      </c>
      <c r="G100" s="64">
        <v>110</v>
      </c>
      <c r="H100" s="63" t="s">
        <v>21</v>
      </c>
      <c r="I100" s="162"/>
      <c r="J100" s="66">
        <v>0.2689654396208202</v>
      </c>
      <c r="K100" s="66">
        <v>0.2689654396208202</v>
      </c>
      <c r="L100" s="66">
        <v>0.2689654396208202</v>
      </c>
      <c r="M100" s="43"/>
      <c r="O100" s="1"/>
    </row>
    <row r="101" spans="1:15" s="2" customFormat="1" x14ac:dyDescent="0.25">
      <c r="A101" s="165"/>
      <c r="B101" s="174"/>
      <c r="C101" s="171"/>
      <c r="D101" s="168"/>
      <c r="E101" s="165"/>
      <c r="F101" s="65">
        <v>46013</v>
      </c>
      <c r="G101" s="64">
        <v>150</v>
      </c>
      <c r="H101" s="63" t="s">
        <v>21</v>
      </c>
      <c r="I101" s="162"/>
      <c r="J101" s="66">
        <v>0.36677105402839111</v>
      </c>
      <c r="K101" s="66">
        <v>0.36677105402839111</v>
      </c>
      <c r="L101" s="66">
        <v>0.36677105402839111</v>
      </c>
      <c r="M101" s="43"/>
      <c r="O101" s="1"/>
    </row>
    <row r="102" spans="1:15" s="2" customFormat="1" x14ac:dyDescent="0.25">
      <c r="A102" s="165"/>
      <c r="B102" s="174"/>
      <c r="C102" s="171"/>
      <c r="D102" s="168"/>
      <c r="E102" s="165"/>
      <c r="F102" s="65">
        <v>46031</v>
      </c>
      <c r="G102" s="64">
        <v>180</v>
      </c>
      <c r="H102" s="63" t="s">
        <v>21</v>
      </c>
      <c r="I102" s="162"/>
      <c r="J102" s="66">
        <v>0.44004976448650002</v>
      </c>
      <c r="K102" s="66">
        <v>0.46253750576548436</v>
      </c>
      <c r="L102" s="66">
        <v>0.44004976448650002</v>
      </c>
      <c r="M102" s="43"/>
      <c r="O102" s="1"/>
    </row>
    <row r="103" spans="1:15" s="2" customFormat="1" x14ac:dyDescent="0.25">
      <c r="A103" s="166"/>
      <c r="B103" s="175"/>
      <c r="C103" s="172"/>
      <c r="D103" s="169"/>
      <c r="E103" s="166"/>
      <c r="F103" s="65">
        <v>46158</v>
      </c>
      <c r="G103" s="64">
        <v>29</v>
      </c>
      <c r="H103" s="51" t="s">
        <v>22</v>
      </c>
      <c r="I103" s="163"/>
      <c r="J103" s="66">
        <v>7.0855468833272775E-2</v>
      </c>
      <c r="K103" s="66">
        <v>8.5276436797167829E-2</v>
      </c>
      <c r="L103" s="66">
        <v>7.0855468833272664E-2</v>
      </c>
      <c r="M103" s="43"/>
      <c r="O103" s="1"/>
    </row>
    <row r="104" spans="1:15" s="2" customFormat="1" x14ac:dyDescent="0.25">
      <c r="A104" s="152">
        <v>2026</v>
      </c>
      <c r="B104" s="152"/>
      <c r="C104" s="152"/>
      <c r="D104" s="158">
        <f>90+90</f>
        <v>180</v>
      </c>
      <c r="E104" s="152">
        <f>83.4+83.4</f>
        <v>166.8</v>
      </c>
      <c r="F104" s="79">
        <v>46107</v>
      </c>
      <c r="G104" s="78">
        <v>90</v>
      </c>
      <c r="H104" s="72" t="s">
        <v>21</v>
      </c>
      <c r="I104" s="176">
        <v>0.4</v>
      </c>
      <c r="J104" s="80">
        <v>0.22006263241703469</v>
      </c>
      <c r="K104" s="80">
        <v>0.22006263241703469</v>
      </c>
      <c r="L104" s="80">
        <v>0.22006263241703469</v>
      </c>
      <c r="M104" s="43"/>
      <c r="O104" s="1"/>
    </row>
    <row r="105" spans="1:15" s="2" customFormat="1" x14ac:dyDescent="0.25">
      <c r="A105" s="154"/>
      <c r="B105" s="154"/>
      <c r="C105" s="154"/>
      <c r="D105" s="160"/>
      <c r="E105" s="154"/>
      <c r="F105" s="79">
        <v>46199</v>
      </c>
      <c r="G105" s="78">
        <v>90</v>
      </c>
      <c r="H105" s="72" t="s">
        <v>21</v>
      </c>
      <c r="I105" s="177"/>
      <c r="J105" s="80">
        <v>0.22006263241703469</v>
      </c>
      <c r="K105" s="80">
        <v>0.22006263241703469</v>
      </c>
      <c r="L105" s="80">
        <v>0.22006263241703469</v>
      </c>
      <c r="M105" s="43"/>
      <c r="O105" s="1"/>
    </row>
    <row r="106" spans="1:15" s="7" customFormat="1" ht="15" customHeight="1" x14ac:dyDescent="0.2">
      <c r="A106" s="141" t="s">
        <v>25</v>
      </c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</row>
    <row r="107" spans="1:15" s="7" customFormat="1" ht="15" customHeight="1" x14ac:dyDescent="0.2">
      <c r="A107" s="138" t="s">
        <v>5</v>
      </c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37"/>
    </row>
    <row r="108" spans="1:15" s="7" customFormat="1" ht="15" customHeight="1" x14ac:dyDescent="0.2">
      <c r="A108" s="140" t="s">
        <v>29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38"/>
    </row>
    <row r="109" spans="1:15" s="9" customFormat="1" ht="15" customHeight="1" x14ac:dyDescent="0.2">
      <c r="A109" s="148" t="s">
        <v>7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39"/>
      <c r="O109" s="17"/>
    </row>
    <row r="110" spans="1:15" s="7" customFormat="1" ht="15" customHeight="1" x14ac:dyDescent="0.2">
      <c r="A110" s="139" t="s">
        <v>26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</row>
    <row r="111" spans="1:15" s="7" customFormat="1" ht="15" customHeight="1" x14ac:dyDescent="0.2">
      <c r="A111" s="138" t="s">
        <v>23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5" s="7" customFormat="1" ht="15" customHeight="1" x14ac:dyDescent="0.2">
      <c r="A112" s="140" t="s">
        <v>32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8"/>
    </row>
    <row r="113" spans="1:12" s="9" customFormat="1" ht="15" customHeight="1" x14ac:dyDescent="0.2">
      <c r="A113" s="138" t="s">
        <v>24</v>
      </c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</row>
    <row r="114" spans="1:12" ht="15" customHeight="1" x14ac:dyDescent="0.25">
      <c r="A114" s="32"/>
      <c r="B114" s="32"/>
      <c r="C114" s="33"/>
      <c r="D114" s="33"/>
      <c r="E114" s="33"/>
      <c r="F114" s="33"/>
      <c r="G114" s="33"/>
      <c r="H114" s="33"/>
      <c r="I114" s="33"/>
      <c r="J114" s="34"/>
      <c r="K114" s="34"/>
      <c r="L114" s="34"/>
    </row>
    <row r="115" spans="1:12" ht="15" customHeight="1" x14ac:dyDescent="0.25">
      <c r="A115" s="32"/>
      <c r="B115" s="32"/>
      <c r="C115" s="33"/>
      <c r="D115" s="33"/>
      <c r="E115" s="33"/>
      <c r="F115" s="33"/>
      <c r="G115" s="33"/>
      <c r="H115" s="62"/>
      <c r="I115" s="62"/>
      <c r="J115" s="34"/>
      <c r="K115" s="34"/>
      <c r="L115" s="34"/>
    </row>
    <row r="116" spans="1:12" ht="15" customHeight="1" x14ac:dyDescent="0.25">
      <c r="G116" s="35"/>
    </row>
    <row r="117" spans="1:12" ht="15" customHeight="1" x14ac:dyDescent="0.25"/>
    <row r="118" spans="1:12" ht="15" customHeight="1" x14ac:dyDescent="0.25"/>
    <row r="119" spans="1:12" ht="15" customHeight="1" x14ac:dyDescent="0.25"/>
    <row r="120" spans="1:12" ht="15" customHeight="1" x14ac:dyDescent="0.25"/>
    <row r="121" spans="1:12" ht="15" customHeight="1" x14ac:dyDescent="0.25"/>
    <row r="122" spans="1:12" ht="15" customHeight="1" x14ac:dyDescent="0.25"/>
    <row r="123" spans="1:12" ht="15" customHeight="1" x14ac:dyDescent="0.25"/>
    <row r="124" spans="1:12" ht="15" customHeight="1" x14ac:dyDescent="0.25"/>
    <row r="125" spans="1:12" ht="15" customHeight="1" x14ac:dyDescent="0.25"/>
    <row r="126" spans="1:12" ht="15" customHeight="1" x14ac:dyDescent="0.25"/>
    <row r="127" spans="1:12" ht="15" customHeight="1" x14ac:dyDescent="0.25"/>
    <row r="128" spans="1:12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</sheetData>
  <mergeCells count="133">
    <mergeCell ref="A92:A97"/>
    <mergeCell ref="B92:B97"/>
    <mergeCell ref="C92:C97"/>
    <mergeCell ref="D92:D97"/>
    <mergeCell ref="E92:E97"/>
    <mergeCell ref="I92:I97"/>
    <mergeCell ref="A108:L108"/>
    <mergeCell ref="I98:I103"/>
    <mergeCell ref="E98:E103"/>
    <mergeCell ref="D98:D103"/>
    <mergeCell ref="C98:C103"/>
    <mergeCell ref="B98:B103"/>
    <mergeCell ref="A98:A103"/>
    <mergeCell ref="A104:A105"/>
    <mergeCell ref="B104:B105"/>
    <mergeCell ref="C104:C105"/>
    <mergeCell ref="D104:D105"/>
    <mergeCell ref="I104:I105"/>
    <mergeCell ref="E104:E105"/>
    <mergeCell ref="A8:A12"/>
    <mergeCell ref="B8:B12"/>
    <mergeCell ref="C8:C12"/>
    <mergeCell ref="D8:D12"/>
    <mergeCell ref="E36:E40"/>
    <mergeCell ref="I18:I23"/>
    <mergeCell ref="E18:E23"/>
    <mergeCell ref="A24:A29"/>
    <mergeCell ref="B24:B29"/>
    <mergeCell ref="C24:C29"/>
    <mergeCell ref="D24:D29"/>
    <mergeCell ref="A18:A23"/>
    <mergeCell ref="B18:B23"/>
    <mergeCell ref="C18:C23"/>
    <mergeCell ref="D18:D23"/>
    <mergeCell ref="A30:A35"/>
    <mergeCell ref="B30:B35"/>
    <mergeCell ref="C30:C35"/>
    <mergeCell ref="E30:E35"/>
    <mergeCell ref="I8:I12"/>
    <mergeCell ref="E8:E12"/>
    <mergeCell ref="A13:A17"/>
    <mergeCell ref="B13:B17"/>
    <mergeCell ref="I13:I17"/>
    <mergeCell ref="J2:L2"/>
    <mergeCell ref="A3:G3"/>
    <mergeCell ref="A4:A7"/>
    <mergeCell ref="B4:B7"/>
    <mergeCell ref="C4:C7"/>
    <mergeCell ref="D4:D7"/>
    <mergeCell ref="I4:I7"/>
    <mergeCell ref="E4:E7"/>
    <mergeCell ref="F2:G2"/>
    <mergeCell ref="A113:L113"/>
    <mergeCell ref="A110:L110"/>
    <mergeCell ref="A111:L111"/>
    <mergeCell ref="A112:L112"/>
    <mergeCell ref="A106:L106"/>
    <mergeCell ref="A107:L107"/>
    <mergeCell ref="E46:E49"/>
    <mergeCell ref="C55:C60"/>
    <mergeCell ref="D55:D60"/>
    <mergeCell ref="I55:I60"/>
    <mergeCell ref="A61:A67"/>
    <mergeCell ref="B61:B67"/>
    <mergeCell ref="C61:C67"/>
    <mergeCell ref="D61:D67"/>
    <mergeCell ref="I68:I72"/>
    <mergeCell ref="I61:I67"/>
    <mergeCell ref="E61:E67"/>
    <mergeCell ref="E55:E60"/>
    <mergeCell ref="E50:E54"/>
    <mergeCell ref="A88:A91"/>
    <mergeCell ref="B88:B91"/>
    <mergeCell ref="A109:L109"/>
    <mergeCell ref="A50:A54"/>
    <mergeCell ref="I50:I54"/>
    <mergeCell ref="C88:C91"/>
    <mergeCell ref="D88:D91"/>
    <mergeCell ref="E88:E91"/>
    <mergeCell ref="I88:I91"/>
    <mergeCell ref="E78:E82"/>
    <mergeCell ref="I78:I82"/>
    <mergeCell ref="A68:A72"/>
    <mergeCell ref="B68:B72"/>
    <mergeCell ref="C68:C72"/>
    <mergeCell ref="D68:D72"/>
    <mergeCell ref="E68:E72"/>
    <mergeCell ref="A83:A87"/>
    <mergeCell ref="B83:B87"/>
    <mergeCell ref="C83:C87"/>
    <mergeCell ref="D83:D87"/>
    <mergeCell ref="E83:E87"/>
    <mergeCell ref="I83:I87"/>
    <mergeCell ref="I73:I77"/>
    <mergeCell ref="A73:A77"/>
    <mergeCell ref="B73:B77"/>
    <mergeCell ref="C73:C77"/>
    <mergeCell ref="F1:G1"/>
    <mergeCell ref="J1:L1"/>
    <mergeCell ref="A46:A49"/>
    <mergeCell ref="B46:B49"/>
    <mergeCell ref="C46:C49"/>
    <mergeCell ref="D46:D49"/>
    <mergeCell ref="I46:I49"/>
    <mergeCell ref="A41:A45"/>
    <mergeCell ref="B41:B45"/>
    <mergeCell ref="C41:C45"/>
    <mergeCell ref="A36:A40"/>
    <mergeCell ref="B36:B40"/>
    <mergeCell ref="C36:C40"/>
    <mergeCell ref="D36:D40"/>
    <mergeCell ref="I36:I40"/>
    <mergeCell ref="I24:I29"/>
    <mergeCell ref="E24:E29"/>
    <mergeCell ref="D41:D45"/>
    <mergeCell ref="I41:I45"/>
    <mergeCell ref="E41:E45"/>
    <mergeCell ref="D30:D35"/>
    <mergeCell ref="I30:I35"/>
    <mergeCell ref="C13:C17"/>
    <mergeCell ref="D13:D17"/>
    <mergeCell ref="E13:E17"/>
    <mergeCell ref="D73:D77"/>
    <mergeCell ref="E73:E77"/>
    <mergeCell ref="A78:A82"/>
    <mergeCell ref="B78:B82"/>
    <mergeCell ref="C78:C82"/>
    <mergeCell ref="D78:D82"/>
    <mergeCell ref="B50:B54"/>
    <mergeCell ref="C50:C54"/>
    <mergeCell ref="D50:D54"/>
    <mergeCell ref="A55:A60"/>
    <mergeCell ref="B55:B60"/>
  </mergeCells>
  <conditionalFormatting sqref="A36">
    <cfRule type="expression" priority="177">
      <formula>ISEVEN(ROW())</formula>
    </cfRule>
  </conditionalFormatting>
  <conditionalFormatting sqref="A46 C46:E46">
    <cfRule type="expression" priority="168">
      <formula>ISEVEN(ROW())</formula>
    </cfRule>
  </conditionalFormatting>
  <conditionalFormatting sqref="A55">
    <cfRule type="expression" priority="138">
      <formula>ISEVEN(ROW())</formula>
    </cfRule>
  </conditionalFormatting>
  <conditionalFormatting sqref="A4:B4 H4:I4 G4:G7 C4:D29 M4:M30 O4:XFD30 N4:N31 J4:L35 A8:B8 A13:B13 A18:B18 A24 D30 N33:N39 G36:L40 O40:O45 C41:C45 G41:H45 J41:L45">
    <cfRule type="expression" priority="180">
      <formula>ISEVEN(ROW())</formula>
    </cfRule>
  </conditionalFormatting>
  <conditionalFormatting sqref="A30:B30">
    <cfRule type="expression" priority="178">
      <formula>ISEVEN(ROW())</formula>
    </cfRule>
  </conditionalFormatting>
  <conditionalFormatting sqref="A41:B41">
    <cfRule type="expression" priority="175">
      <formula>ISEVEN(ROW())</formula>
    </cfRule>
  </conditionalFormatting>
  <conditionalFormatting sqref="A50:B50">
    <cfRule type="expression" priority="165">
      <formula>ISEVEN(ROW())</formula>
    </cfRule>
  </conditionalFormatting>
  <conditionalFormatting sqref="A61:E61">
    <cfRule type="expression" priority="128">
      <formula>ISEVEN(ROW())</formula>
    </cfRule>
  </conditionalFormatting>
  <conditionalFormatting sqref="A68:E68">
    <cfRule type="expression" priority="81">
      <formula>ISEVEN(ROW())</formula>
    </cfRule>
  </conditionalFormatting>
  <conditionalFormatting sqref="A78:E78">
    <cfRule type="expression" priority="66">
      <formula>ISEVEN(ROW())</formula>
    </cfRule>
  </conditionalFormatting>
  <conditionalFormatting sqref="A83:E83">
    <cfRule type="expression" priority="50">
      <formula>ISEVEN(ROW())</formula>
    </cfRule>
  </conditionalFormatting>
  <conditionalFormatting sqref="B98">
    <cfRule type="expression" priority="1">
      <formula>ISEVEN(ROW())</formula>
    </cfRule>
  </conditionalFormatting>
  <conditionalFormatting sqref="B88:C88">
    <cfRule type="expression" priority="24">
      <formula>ISEVEN(ROW())</formula>
    </cfRule>
  </conditionalFormatting>
  <conditionalFormatting sqref="B73:E73">
    <cfRule type="expression" priority="69">
      <formula>ISEVEN(ROW())</formula>
    </cfRule>
  </conditionalFormatting>
  <conditionalFormatting sqref="C30:C35">
    <cfRule type="expression" priority="179">
      <formula>ISEVEN(ROW())</formula>
    </cfRule>
  </conditionalFormatting>
  <conditionalFormatting sqref="C50:C54 O50:O54">
    <cfRule type="expression" priority="167">
      <formula>ISEVEN(ROW())</formula>
    </cfRule>
  </conditionalFormatting>
  <conditionalFormatting sqref="C56:D60">
    <cfRule type="expression" priority="137">
      <formula>ISEVEN(ROW())</formula>
    </cfRule>
  </conditionalFormatting>
  <conditionalFormatting sqref="C36:E40">
    <cfRule type="expression" priority="117">
      <formula>ISEVEN(ROW())</formula>
    </cfRule>
  </conditionalFormatting>
  <conditionalFormatting sqref="C55:E55">
    <cfRule type="expression" priority="136">
      <formula>ISEVEN(ROW())</formula>
    </cfRule>
  </conditionalFormatting>
  <conditionalFormatting sqref="D41:E41 I41">
    <cfRule type="expression" priority="176">
      <formula>ISEVEN(ROW())</formula>
    </cfRule>
  </conditionalFormatting>
  <conditionalFormatting sqref="D50:E50">
    <cfRule type="expression" priority="164">
      <formula>ISEVEN(ROW())</formula>
    </cfRule>
  </conditionalFormatting>
  <conditionalFormatting sqref="E4:E30">
    <cfRule type="expression" priority="111">
      <formula>ISEVEN(ROW())</formula>
    </cfRule>
  </conditionalFormatting>
  <conditionalFormatting sqref="F4:F73">
    <cfRule type="expression" priority="83">
      <formula>ISEVEN(ROW())</formula>
    </cfRule>
  </conditionalFormatting>
  <conditionalFormatting sqref="F74:G89">
    <cfRule type="expression" priority="29">
      <formula>ISEVEN(ROW())</formula>
    </cfRule>
  </conditionalFormatting>
  <conditionalFormatting sqref="F90:H105">
    <cfRule type="expression" priority="5">
      <formula>ISEVEN(ROW())</formula>
    </cfRule>
  </conditionalFormatting>
  <conditionalFormatting sqref="G55:G73">
    <cfRule type="expression" priority="88">
      <formula>ISEVEN(ROW())</formula>
    </cfRule>
  </conditionalFormatting>
  <conditionalFormatting sqref="G50:H54">
    <cfRule type="expression" priority="150">
      <formula>ISEVEN(ROW())</formula>
    </cfRule>
  </conditionalFormatting>
  <conditionalFormatting sqref="G8:I35">
    <cfRule type="expression" priority="174">
      <formula>ISEVEN(ROW())</formula>
    </cfRule>
  </conditionalFormatting>
  <conditionalFormatting sqref="G46:L49 N46:N49 C47:D49">
    <cfRule type="expression" priority="169">
      <formula>ISEVEN(ROW())</formula>
    </cfRule>
  </conditionalFormatting>
  <conditionalFormatting sqref="H5:H7">
    <cfRule type="expression" priority="110">
      <formula>ISEVEN(ROW())</formula>
    </cfRule>
  </conditionalFormatting>
  <conditionalFormatting sqref="H55:H89">
    <cfRule type="expression" priority="28">
      <formula>ISEVEN(ROW())</formula>
    </cfRule>
  </conditionalFormatting>
  <conditionalFormatting sqref="I50">
    <cfRule type="expression" priority="149">
      <formula>ISEVEN(ROW())</formula>
    </cfRule>
  </conditionalFormatting>
  <conditionalFormatting sqref="I55:I61">
    <cfRule type="expression" priority="124">
      <formula>ISEVEN(ROW())</formula>
    </cfRule>
  </conditionalFormatting>
  <conditionalFormatting sqref="I68">
    <cfRule type="expression" priority="82">
      <formula>ISEVEN(ROW())</formula>
    </cfRule>
  </conditionalFormatting>
  <conditionalFormatting sqref="I73 I78">
    <cfRule type="expression" priority="95">
      <formula>ISEVEN(ROW())</formula>
    </cfRule>
  </conditionalFormatting>
  <conditionalFormatting sqref="I83">
    <cfRule type="expression" priority="49">
      <formula>ISEVEN(ROW())</formula>
    </cfRule>
  </conditionalFormatting>
  <conditionalFormatting sqref="I92 I98">
    <cfRule type="expression" priority="13">
      <formula>ISEVEN(ROW())</formula>
    </cfRule>
  </conditionalFormatting>
  <conditionalFormatting sqref="J50:L105">
    <cfRule type="expression" priority="2">
      <formula>ISEVEN(ROW())</formula>
    </cfRule>
  </conditionalFormatting>
  <conditionalFormatting sqref="N55:N59">
    <cfRule type="expression" priority="139">
      <formula>ISEVEN(ROW())</formula>
    </cfRule>
  </conditionalFormatting>
  <conditionalFormatting sqref="O60:O105">
    <cfRule type="expression" priority="75">
      <formula>ISEVEN(ROW())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K169"/>
  <sheetViews>
    <sheetView topLeftCell="B43" workbookViewId="0">
      <selection activeCell="K76" sqref="K76"/>
    </sheetView>
  </sheetViews>
  <sheetFormatPr defaultRowHeight="15" x14ac:dyDescent="0.25"/>
  <cols>
    <col min="6" max="6" width="13.7109375" bestFit="1" customWidth="1"/>
    <col min="11" max="11" width="17.5703125" bestFit="1" customWidth="1"/>
  </cols>
  <sheetData>
    <row r="4" spans="4:6" x14ac:dyDescent="0.25">
      <c r="E4" t="s">
        <v>33</v>
      </c>
      <c r="F4" t="s">
        <v>34</v>
      </c>
    </row>
    <row r="5" spans="4:6" x14ac:dyDescent="0.25">
      <c r="D5" t="str">
        <f>IF(MONTH(E5)&lt;4,"1T"&amp;YEAR(E5),IF(MONTH(E5)&lt;7,"2T"&amp;YEAR(E5),IF(MONTH(E5)&lt;10,"3T"&amp;YEAR(E5),"4T"&amp;YEAR(E5))))</f>
        <v>2T2007</v>
      </c>
      <c r="E5" s="12">
        <f>+'Historico JSCP e Dividendos'!F4</f>
        <v>39231</v>
      </c>
      <c r="F5" s="13">
        <f>+'Historico JSCP e Dividendos'!G4</f>
        <v>80.459999999999994</v>
      </c>
    </row>
    <row r="6" spans="4:6" x14ac:dyDescent="0.25">
      <c r="D6" t="str">
        <f t="shared" ref="D6:D69" si="0">IF(MONTH(E6)&lt;4,"1T"&amp;YEAR(E6),IF(MONTH(E6)&lt;7,"2T"&amp;YEAR(E6),IF(MONTH(E6)&lt;10,"3T"&amp;YEAR(E6),"4T"&amp;YEAR(E6))))</f>
        <v>3T2007</v>
      </c>
      <c r="E6" s="12">
        <f>+'Historico JSCP e Dividendos'!F5</f>
        <v>39269</v>
      </c>
      <c r="F6" s="13">
        <f>+'Historico JSCP e Dividendos'!G5</f>
        <v>20.190000000000001</v>
      </c>
    </row>
    <row r="7" spans="4:6" x14ac:dyDescent="0.25">
      <c r="D7" t="str">
        <f t="shared" si="0"/>
        <v>4T2007</v>
      </c>
      <c r="E7" s="12">
        <f>+'Historico JSCP e Dividendos'!F6</f>
        <v>39443</v>
      </c>
      <c r="F7" s="13">
        <f>+'Historico JSCP e Dividendos'!G6</f>
        <v>71.518708880000005</v>
      </c>
    </row>
    <row r="8" spans="4:6" x14ac:dyDescent="0.25">
      <c r="D8" t="str">
        <f t="shared" si="0"/>
        <v>4T2008</v>
      </c>
      <c r="E8" s="12">
        <f>+'Historico JSCP e Dividendos'!F7</f>
        <v>39805</v>
      </c>
      <c r="F8" s="13">
        <f>+'Historico JSCP e Dividendos'!G7</f>
        <v>132.47786748999999</v>
      </c>
    </row>
    <row r="9" spans="4:6" x14ac:dyDescent="0.25">
      <c r="D9" t="str">
        <f t="shared" si="0"/>
        <v>2T2008</v>
      </c>
      <c r="E9" s="12">
        <f>+'Historico JSCP e Dividendos'!F8</f>
        <v>39598</v>
      </c>
      <c r="F9" s="13">
        <f>+'Historico JSCP e Dividendos'!G8</f>
        <v>39.92</v>
      </c>
    </row>
    <row r="10" spans="4:6" x14ac:dyDescent="0.25">
      <c r="D10" t="str">
        <f t="shared" si="0"/>
        <v>2T2008</v>
      </c>
      <c r="E10" s="12">
        <f>+'Historico JSCP e Dividendos'!F9</f>
        <v>39629</v>
      </c>
      <c r="F10" s="13">
        <f>+'Historico JSCP e Dividendos'!G9</f>
        <v>38.74</v>
      </c>
    </row>
    <row r="11" spans="4:6" x14ac:dyDescent="0.25">
      <c r="D11" t="str">
        <f t="shared" si="0"/>
        <v>3T2008</v>
      </c>
      <c r="E11" s="12">
        <f>+'Historico JSCP e Dividendos'!F10</f>
        <v>39721</v>
      </c>
      <c r="F11" s="13">
        <f>+'Historico JSCP e Dividendos'!G10</f>
        <v>39.299999999999997</v>
      </c>
    </row>
    <row r="12" spans="4:6" x14ac:dyDescent="0.25">
      <c r="D12" t="str">
        <f t="shared" si="0"/>
        <v>4T2008</v>
      </c>
      <c r="E12" s="12">
        <f>+'Historico JSCP e Dividendos'!F11</f>
        <v>39808</v>
      </c>
      <c r="F12" s="13">
        <f>+'Historico JSCP e Dividendos'!G11</f>
        <v>39.979999999999997</v>
      </c>
    </row>
    <row r="13" spans="4:6" x14ac:dyDescent="0.25">
      <c r="D13" t="str">
        <f t="shared" si="0"/>
        <v>2T2009</v>
      </c>
      <c r="E13" s="12">
        <f>+'Historico JSCP e Dividendos'!F12</f>
        <v>39927</v>
      </c>
      <c r="F13" s="13">
        <f>+'Historico JSCP e Dividendos'!G12</f>
        <v>38.53</v>
      </c>
    </row>
    <row r="14" spans="4:6" x14ac:dyDescent="0.25">
      <c r="D14" t="str">
        <f t="shared" si="0"/>
        <v>1T2009</v>
      </c>
      <c r="E14" s="12">
        <f>+'Historico JSCP e Dividendos'!F13</f>
        <v>39903</v>
      </c>
      <c r="F14" s="13">
        <f>+'Historico JSCP e Dividendos'!G13</f>
        <v>44.51</v>
      </c>
    </row>
    <row r="15" spans="4:6" x14ac:dyDescent="0.25">
      <c r="D15" t="str">
        <f t="shared" si="0"/>
        <v>2T2009</v>
      </c>
      <c r="E15" s="12">
        <f>+'Historico JSCP e Dividendos'!F14</f>
        <v>39990</v>
      </c>
      <c r="F15" s="13">
        <f>+'Historico JSCP e Dividendos'!G14</f>
        <v>45.44</v>
      </c>
    </row>
    <row r="16" spans="4:6" x14ac:dyDescent="0.25">
      <c r="D16" t="str">
        <f t="shared" si="0"/>
        <v>3T2009</v>
      </c>
      <c r="E16" s="12">
        <f>+'Historico JSCP e Dividendos'!F15</f>
        <v>40084</v>
      </c>
      <c r="F16" s="13">
        <f>+'Historico JSCP e Dividendos'!G15</f>
        <v>44.26</v>
      </c>
    </row>
    <row r="17" spans="4:6" x14ac:dyDescent="0.25">
      <c r="D17" t="str">
        <f t="shared" si="0"/>
        <v>4T2009</v>
      </c>
      <c r="E17" s="12">
        <f>+'Historico JSCP e Dividendos'!F16</f>
        <v>40168</v>
      </c>
      <c r="F17" s="13">
        <f>+'Historico JSCP e Dividendos'!G16</f>
        <v>44.93</v>
      </c>
    </row>
    <row r="18" spans="4:6" x14ac:dyDescent="0.25">
      <c r="D18" t="str">
        <f t="shared" si="0"/>
        <v>2T2010</v>
      </c>
      <c r="E18" s="12">
        <f>+'Historico JSCP e Dividendos'!F17</f>
        <v>40329</v>
      </c>
      <c r="F18" s="13">
        <f>+'Historico JSCP e Dividendos'!G17</f>
        <v>26.41</v>
      </c>
    </row>
    <row r="19" spans="4:6" x14ac:dyDescent="0.25">
      <c r="D19" t="str">
        <f t="shared" si="0"/>
        <v>1T2010</v>
      </c>
      <c r="E19" s="12">
        <f>+'Historico JSCP e Dividendos'!F18</f>
        <v>40268</v>
      </c>
      <c r="F19" s="13">
        <f>+'Historico JSCP e Dividendos'!G18</f>
        <v>47.65</v>
      </c>
    </row>
    <row r="20" spans="4:6" x14ac:dyDescent="0.25">
      <c r="D20" t="str">
        <f t="shared" si="0"/>
        <v>2T2010</v>
      </c>
      <c r="E20" s="12">
        <f>+'Historico JSCP e Dividendos'!F19</f>
        <v>40359</v>
      </c>
      <c r="F20" s="13">
        <f>+'Historico JSCP e Dividendos'!G19</f>
        <v>48.1</v>
      </c>
    </row>
    <row r="21" spans="4:6" x14ac:dyDescent="0.25">
      <c r="D21" t="str">
        <f t="shared" si="0"/>
        <v>3T2010</v>
      </c>
      <c r="E21" s="12">
        <f>+'Historico JSCP e Dividendos'!F20</f>
        <v>40451</v>
      </c>
      <c r="F21" s="13">
        <f>+'Historico JSCP e Dividendos'!G20</f>
        <v>48.56</v>
      </c>
    </row>
    <row r="22" spans="4:6" x14ac:dyDescent="0.25">
      <c r="D22" t="str">
        <f t="shared" si="0"/>
        <v>4T2010</v>
      </c>
      <c r="E22" s="12">
        <f>+'Historico JSCP e Dividendos'!F21</f>
        <v>40541</v>
      </c>
      <c r="F22" s="13">
        <f>+'Historico JSCP e Dividendos'!G21</f>
        <v>65</v>
      </c>
    </row>
    <row r="23" spans="4:6" x14ac:dyDescent="0.25">
      <c r="D23" t="str">
        <f t="shared" si="0"/>
        <v>4T2010</v>
      </c>
      <c r="E23" s="12">
        <f>+'Historico JSCP e Dividendos'!F22</f>
        <v>40543</v>
      </c>
      <c r="F23" s="13">
        <f>+'Historico JSCP e Dividendos'!G22</f>
        <v>49.02</v>
      </c>
    </row>
    <row r="24" spans="4:6" x14ac:dyDescent="0.25">
      <c r="D24" t="str">
        <f t="shared" si="0"/>
        <v>2T2011</v>
      </c>
      <c r="E24" s="12">
        <f>+'Historico JSCP e Dividendos'!F23</f>
        <v>40694</v>
      </c>
      <c r="F24" s="13">
        <f>+'Historico JSCP e Dividendos'!G23</f>
        <v>23.34</v>
      </c>
    </row>
    <row r="25" spans="4:6" x14ac:dyDescent="0.25">
      <c r="D25" t="str">
        <f t="shared" si="0"/>
        <v>1T2011</v>
      </c>
      <c r="E25" s="12">
        <f>+'Historico JSCP e Dividendos'!F24</f>
        <v>40633</v>
      </c>
      <c r="F25" s="13">
        <f>+'Historico JSCP e Dividendos'!G24</f>
        <v>53.15</v>
      </c>
    </row>
    <row r="26" spans="4:6" x14ac:dyDescent="0.25">
      <c r="D26" t="str">
        <f t="shared" si="0"/>
        <v>2T2011</v>
      </c>
      <c r="E26" s="12">
        <f>+'Historico JSCP e Dividendos'!F25</f>
        <v>40715</v>
      </c>
      <c r="F26" s="13">
        <f>+'Historico JSCP e Dividendos'!G25</f>
        <v>53.88</v>
      </c>
    </row>
    <row r="27" spans="4:6" x14ac:dyDescent="0.25">
      <c r="D27" t="str">
        <f t="shared" si="0"/>
        <v>3T2011</v>
      </c>
      <c r="E27" s="12">
        <f>+'Historico JSCP e Dividendos'!F26</f>
        <v>40814</v>
      </c>
      <c r="F27" s="13">
        <f>+'Historico JSCP e Dividendos'!G26</f>
        <v>54.63</v>
      </c>
    </row>
    <row r="28" spans="4:6" x14ac:dyDescent="0.25">
      <c r="D28" t="str">
        <f t="shared" si="0"/>
        <v>4T2011</v>
      </c>
      <c r="E28" s="12">
        <f>+'Historico JSCP e Dividendos'!F27</f>
        <v>40903</v>
      </c>
      <c r="F28" s="13">
        <f>+'Historico JSCP e Dividendos'!G27</f>
        <v>60</v>
      </c>
    </row>
    <row r="29" spans="4:6" x14ac:dyDescent="0.25">
      <c r="D29" t="str">
        <f t="shared" si="0"/>
        <v>4T2011</v>
      </c>
      <c r="E29" s="14">
        <f>+'Historico JSCP e Dividendos'!F28</f>
        <v>40893</v>
      </c>
      <c r="F29" s="13">
        <f>+'Historico JSCP e Dividendos'!G28</f>
        <v>55.32</v>
      </c>
    </row>
    <row r="30" spans="4:6" x14ac:dyDescent="0.25">
      <c r="D30" t="str">
        <f t="shared" si="0"/>
        <v>2T2012</v>
      </c>
      <c r="E30" s="12">
        <f>+'Historico JSCP e Dividendos'!F29</f>
        <v>41054</v>
      </c>
      <c r="F30" s="13">
        <f>+'Historico JSCP e Dividendos'!G29</f>
        <v>66.66</v>
      </c>
    </row>
    <row r="31" spans="4:6" x14ac:dyDescent="0.25">
      <c r="D31" t="str">
        <f t="shared" si="0"/>
        <v>1T2012</v>
      </c>
      <c r="E31" s="12">
        <f>+'Historico JSCP e Dividendos'!F30</f>
        <v>40996</v>
      </c>
      <c r="F31" s="13">
        <f>+'Historico JSCP e Dividendos'!G30</f>
        <v>60.66</v>
      </c>
    </row>
    <row r="32" spans="4:6" x14ac:dyDescent="0.25">
      <c r="D32" t="str">
        <f t="shared" si="0"/>
        <v>2T2012</v>
      </c>
      <c r="E32" s="12">
        <f>+'Historico JSCP e Dividendos'!F31</f>
        <v>41089</v>
      </c>
      <c r="F32" s="13">
        <f>+'Historico JSCP e Dividendos'!G31</f>
        <v>61.58</v>
      </c>
    </row>
    <row r="33" spans="4:11" x14ac:dyDescent="0.25">
      <c r="D33" t="str">
        <f t="shared" si="0"/>
        <v>3T2012</v>
      </c>
      <c r="E33" s="12">
        <f>+'Historico JSCP e Dividendos'!F32</f>
        <v>41179</v>
      </c>
      <c r="F33" s="13">
        <f>+'Historico JSCP e Dividendos'!G32</f>
        <v>57.18</v>
      </c>
    </row>
    <row r="34" spans="4:11" x14ac:dyDescent="0.25">
      <c r="D34" t="str">
        <f t="shared" si="0"/>
        <v>4T2012</v>
      </c>
      <c r="E34" s="12">
        <f>+'Historico JSCP e Dividendos'!F33</f>
        <v>41271</v>
      </c>
      <c r="F34" s="13">
        <f>+'Historico JSCP e Dividendos'!G33</f>
        <v>40</v>
      </c>
    </row>
    <row r="35" spans="4:11" x14ac:dyDescent="0.25">
      <c r="D35" t="str">
        <f t="shared" si="0"/>
        <v>4T2012</v>
      </c>
      <c r="E35" s="14">
        <f>+'Historico JSCP e Dividendos'!F34</f>
        <v>41257</v>
      </c>
      <c r="F35" s="13">
        <f>+'Historico JSCP e Dividendos'!G34</f>
        <v>58.56</v>
      </c>
    </row>
    <row r="36" spans="4:11" x14ac:dyDescent="0.25">
      <c r="D36" t="str">
        <f t="shared" si="0"/>
        <v>2T2013</v>
      </c>
      <c r="E36" s="12">
        <f>+'Historico JSCP e Dividendos'!F35</f>
        <v>41422</v>
      </c>
      <c r="F36" s="13">
        <f>+'Historico JSCP e Dividendos'!G35</f>
        <v>33.08</v>
      </c>
    </row>
    <row r="37" spans="4:11" x14ac:dyDescent="0.25">
      <c r="D37" t="str">
        <f t="shared" si="0"/>
        <v>1T2013</v>
      </c>
      <c r="E37" s="12">
        <f>+'Historico JSCP e Dividendos'!F36</f>
        <v>41360</v>
      </c>
      <c r="F37" s="13">
        <f>+'Historico JSCP e Dividendos'!G36</f>
        <v>56.96</v>
      </c>
    </row>
    <row r="38" spans="4:11" x14ac:dyDescent="0.25">
      <c r="D38" t="str">
        <f t="shared" si="0"/>
        <v>2T2013</v>
      </c>
      <c r="E38" s="12">
        <f>+'Historico JSCP e Dividendos'!F37</f>
        <v>41452</v>
      </c>
      <c r="F38" s="13">
        <f>+'Historico JSCP e Dividendos'!G37</f>
        <v>57.45</v>
      </c>
    </row>
    <row r="39" spans="4:11" x14ac:dyDescent="0.25">
      <c r="D39" t="str">
        <f t="shared" si="0"/>
        <v>3T2013</v>
      </c>
      <c r="E39" s="12">
        <f>+'Historico JSCP e Dividendos'!F38</f>
        <v>41543</v>
      </c>
      <c r="F39" s="13">
        <f>+'Historico JSCP e Dividendos'!G38</f>
        <v>58.39</v>
      </c>
    </row>
    <row r="40" spans="4:11" x14ac:dyDescent="0.25">
      <c r="D40" t="str">
        <f t="shared" si="0"/>
        <v>4T2013</v>
      </c>
      <c r="E40" s="12">
        <f>+'Historico JSCP e Dividendos'!F39</f>
        <v>41626</v>
      </c>
      <c r="F40" s="13">
        <f>+'Historico JSCP e Dividendos'!G39</f>
        <v>58.61</v>
      </c>
    </row>
    <row r="41" spans="4:11" x14ac:dyDescent="0.25">
      <c r="D41" t="str">
        <f t="shared" si="0"/>
        <v>2T2014</v>
      </c>
      <c r="E41" s="12">
        <f>+'Historico JSCP e Dividendos'!F40</f>
        <v>41782</v>
      </c>
      <c r="F41" s="13">
        <f>+'Historico JSCP e Dividendos'!G40</f>
        <v>69.400000000000006</v>
      </c>
    </row>
    <row r="42" spans="4:11" x14ac:dyDescent="0.25">
      <c r="D42" t="str">
        <f t="shared" si="0"/>
        <v>1T2014</v>
      </c>
      <c r="E42" s="12">
        <f>+'Historico JSCP e Dividendos'!F41</f>
        <v>41719</v>
      </c>
      <c r="F42" s="13">
        <f>+'Historico JSCP e Dividendos'!G41</f>
        <v>62.18</v>
      </c>
    </row>
    <row r="43" spans="4:11" x14ac:dyDescent="0.25">
      <c r="D43" t="str">
        <f t="shared" si="0"/>
        <v>2T2014</v>
      </c>
      <c r="E43" s="12">
        <f>+'Historico JSCP e Dividendos'!F42</f>
        <v>41810</v>
      </c>
      <c r="F43" s="13">
        <f>+'Historico JSCP e Dividendos'!G42</f>
        <v>62.62</v>
      </c>
    </row>
    <row r="44" spans="4:11" x14ac:dyDescent="0.25">
      <c r="D44" t="str">
        <f t="shared" si="0"/>
        <v>3T2014</v>
      </c>
      <c r="E44" s="12">
        <f>+'Historico JSCP e Dividendos'!F43</f>
        <v>41911</v>
      </c>
      <c r="F44" s="13">
        <f>+'Historico JSCP e Dividendos'!G43</f>
        <v>63.52</v>
      </c>
    </row>
    <row r="45" spans="4:11" x14ac:dyDescent="0.25">
      <c r="D45" t="str">
        <f t="shared" si="0"/>
        <v>4T2014</v>
      </c>
      <c r="E45" s="14">
        <f>+'Historico JSCP e Dividendos'!F44</f>
        <v>41990</v>
      </c>
      <c r="F45" s="13">
        <f>+'Historico JSCP e Dividendos'!G44</f>
        <v>64.06</v>
      </c>
    </row>
    <row r="46" spans="4:11" x14ac:dyDescent="0.25">
      <c r="D46" t="str">
        <f t="shared" si="0"/>
        <v>2T2015</v>
      </c>
      <c r="E46" s="12">
        <f>+'Historico JSCP e Dividendos'!F45</f>
        <v>42153</v>
      </c>
      <c r="F46" s="13">
        <f>+'Historico JSCP e Dividendos'!G45</f>
        <v>12.03</v>
      </c>
    </row>
    <row r="47" spans="4:11" x14ac:dyDescent="0.25">
      <c r="D47" t="str">
        <f t="shared" si="0"/>
        <v>1T2015</v>
      </c>
      <c r="E47" s="12">
        <f>+'Historico JSCP e Dividendos'!F46</f>
        <v>42093</v>
      </c>
      <c r="F47" s="13">
        <f>+'Historico JSCP e Dividendos'!G46</f>
        <v>76.989999999999995</v>
      </c>
      <c r="K47" s="15"/>
    </row>
    <row r="48" spans="4:11" x14ac:dyDescent="0.25">
      <c r="D48" t="str">
        <f t="shared" si="0"/>
        <v>2T2015</v>
      </c>
      <c r="E48" s="12">
        <f>+'Historico JSCP e Dividendos'!F47</f>
        <v>42178</v>
      </c>
      <c r="F48" s="13">
        <f>+'Historico JSCP e Dividendos'!G47</f>
        <v>84.41</v>
      </c>
      <c r="K48" s="15"/>
    </row>
    <row r="49" spans="4:11" x14ac:dyDescent="0.25">
      <c r="D49" t="str">
        <f t="shared" si="0"/>
        <v>3T2015</v>
      </c>
      <c r="E49" s="12">
        <f>+'Historico JSCP e Dividendos'!F48</f>
        <v>42276</v>
      </c>
      <c r="F49" s="13">
        <f>+'Historico JSCP e Dividendos'!G48</f>
        <v>93.53</v>
      </c>
    </row>
    <row r="50" spans="4:11" x14ac:dyDescent="0.25">
      <c r="D50" t="str">
        <f t="shared" si="0"/>
        <v>4T2015</v>
      </c>
      <c r="E50" s="12">
        <f>+'Historico JSCP e Dividendos'!F49</f>
        <v>42367</v>
      </c>
      <c r="F50" s="13">
        <f>+'Historico JSCP e Dividendos'!G49</f>
        <v>101.5148251</v>
      </c>
      <c r="K50" s="16"/>
    </row>
    <row r="51" spans="4:11" x14ac:dyDescent="0.25">
      <c r="D51" t="str">
        <f t="shared" si="0"/>
        <v>1T2016</v>
      </c>
      <c r="E51" s="12">
        <f>+'Historico JSCP e Dividendos'!F50</f>
        <v>42459</v>
      </c>
      <c r="F51" s="13">
        <f>+'Historico JSCP e Dividendos'!G50</f>
        <v>76.2</v>
      </c>
    </row>
    <row r="52" spans="4:11" x14ac:dyDescent="0.25">
      <c r="D52" t="str">
        <f t="shared" si="0"/>
        <v>2T2016</v>
      </c>
      <c r="E52" s="12">
        <f>+'Historico JSCP e Dividendos'!F51</f>
        <v>42551</v>
      </c>
      <c r="F52" s="13">
        <f>+'Historico JSCP e Dividendos'!G51</f>
        <v>76.819999999999993</v>
      </c>
    </row>
    <row r="53" spans="4:11" x14ac:dyDescent="0.25">
      <c r="D53" t="str">
        <f t="shared" si="0"/>
        <v>3T2016</v>
      </c>
      <c r="E53" s="12">
        <f>+'Historico JSCP e Dividendos'!F52</f>
        <v>42642</v>
      </c>
      <c r="F53" s="13">
        <f>+'Historico JSCP e Dividendos'!G52</f>
        <v>78.06</v>
      </c>
    </row>
    <row r="54" spans="4:11" x14ac:dyDescent="0.25">
      <c r="D54" t="str">
        <f t="shared" si="0"/>
        <v>4T2016</v>
      </c>
      <c r="E54" s="12">
        <f>+'Historico JSCP e Dividendos'!F53</f>
        <v>42733</v>
      </c>
      <c r="F54" s="13">
        <f>+'Historico JSCP e Dividendos'!G53</f>
        <v>17</v>
      </c>
    </row>
    <row r="55" spans="4:11" x14ac:dyDescent="0.25">
      <c r="D55" t="str">
        <f t="shared" si="0"/>
        <v>2T2017</v>
      </c>
      <c r="E55" s="12">
        <f>+'Historico JSCP e Dividendos'!F54</f>
        <v>42886</v>
      </c>
      <c r="F55" s="13">
        <f>+'Historico JSCP e Dividendos'!G54</f>
        <v>16.677</v>
      </c>
    </row>
    <row r="56" spans="4:11" x14ac:dyDescent="0.25">
      <c r="D56" t="str">
        <f t="shared" si="0"/>
        <v>1T2017</v>
      </c>
      <c r="E56" s="12">
        <f>+'Historico JSCP e Dividendos'!F55</f>
        <v>42824</v>
      </c>
      <c r="F56" s="13">
        <f>+'Historico JSCP e Dividendos'!G55</f>
        <v>81.061000000000007</v>
      </c>
    </row>
    <row r="57" spans="4:11" x14ac:dyDescent="0.25">
      <c r="D57" t="str">
        <f t="shared" si="0"/>
        <v>2T2017</v>
      </c>
      <c r="E57" s="12">
        <f>+'Historico JSCP e Dividendos'!F56</f>
        <v>42915</v>
      </c>
      <c r="F57" s="13">
        <f>+'Historico JSCP e Dividendos'!G56</f>
        <v>81.72</v>
      </c>
    </row>
    <row r="58" spans="4:11" x14ac:dyDescent="0.25">
      <c r="D58" t="str">
        <f t="shared" si="0"/>
        <v>3T2017</v>
      </c>
      <c r="E58" s="12">
        <f>+'Historico JSCP e Dividendos'!F57</f>
        <v>43006</v>
      </c>
      <c r="F58" s="13">
        <f>+'Historico JSCP e Dividendos'!G57</f>
        <v>83.037999999999997</v>
      </c>
    </row>
    <row r="59" spans="4:11" x14ac:dyDescent="0.25">
      <c r="D59" t="str">
        <f t="shared" si="0"/>
        <v>4T2017</v>
      </c>
      <c r="E59" s="12">
        <f>+'Historico JSCP e Dividendos'!F58</f>
        <v>43097</v>
      </c>
      <c r="F59" s="13">
        <f>+'Historico JSCP e Dividendos'!G58</f>
        <v>30</v>
      </c>
    </row>
    <row r="60" spans="4:11" x14ac:dyDescent="0.25">
      <c r="D60" t="str">
        <f t="shared" si="0"/>
        <v>1T2018</v>
      </c>
      <c r="E60" s="12">
        <f>+'Historico JSCP e Dividendos'!F59</f>
        <v>43151</v>
      </c>
      <c r="F60" s="13">
        <f>+'Historico JSCP e Dividendos'!G59</f>
        <v>124.2</v>
      </c>
    </row>
    <row r="61" spans="4:11" x14ac:dyDescent="0.25">
      <c r="D61" t="str">
        <f t="shared" si="0"/>
        <v>2T2018</v>
      </c>
      <c r="E61" s="12">
        <f>+'Historico JSCP e Dividendos'!F60</f>
        <v>43250</v>
      </c>
      <c r="F61" s="13">
        <f>+'Historico JSCP e Dividendos'!G60</f>
        <v>20.2</v>
      </c>
    </row>
    <row r="62" spans="4:11" x14ac:dyDescent="0.25">
      <c r="D62" t="str">
        <f t="shared" si="0"/>
        <v>1T2018</v>
      </c>
      <c r="E62" s="12">
        <f>+'Historico JSCP e Dividendos'!F61</f>
        <v>43187</v>
      </c>
      <c r="F62" s="13">
        <f>+'Historico JSCP e Dividendos'!G61</f>
        <v>84.5</v>
      </c>
    </row>
    <row r="63" spans="4:11" x14ac:dyDescent="0.25">
      <c r="D63" t="str">
        <f t="shared" si="0"/>
        <v>2T2018</v>
      </c>
      <c r="E63" s="12">
        <f>+'Historico JSCP e Dividendos'!F62</f>
        <v>43280</v>
      </c>
      <c r="F63" s="13">
        <f>+'Historico JSCP e Dividendos'!G62</f>
        <v>88.3</v>
      </c>
    </row>
    <row r="64" spans="4:11" x14ac:dyDescent="0.25">
      <c r="D64" t="str">
        <f t="shared" si="0"/>
        <v>3T2018</v>
      </c>
      <c r="E64" s="12">
        <f>+'Historico JSCP e Dividendos'!F63</f>
        <v>43370</v>
      </c>
      <c r="F64" s="13">
        <f>+'Historico JSCP e Dividendos'!G63</f>
        <v>88.3</v>
      </c>
    </row>
    <row r="65" spans="4:6" x14ac:dyDescent="0.25">
      <c r="D65" t="str">
        <f t="shared" si="0"/>
        <v>4T2018</v>
      </c>
      <c r="E65" s="14">
        <f>+'Historico JSCP e Dividendos'!F64</f>
        <v>43418</v>
      </c>
      <c r="F65" s="13">
        <f>+'Historico JSCP e Dividendos'!G64</f>
        <v>70</v>
      </c>
    </row>
    <row r="66" spans="4:6" x14ac:dyDescent="0.25">
      <c r="D66" t="str">
        <f t="shared" si="0"/>
        <v>4T2018</v>
      </c>
      <c r="E66" s="12">
        <f>+'Historico JSCP e Dividendos'!F65</f>
        <v>43460</v>
      </c>
      <c r="F66" s="13">
        <f>+'Historico JSCP e Dividendos'!G65</f>
        <v>30</v>
      </c>
    </row>
    <row r="67" spans="4:6" x14ac:dyDescent="0.25">
      <c r="D67" t="str">
        <f t="shared" si="0"/>
        <v>1T2019</v>
      </c>
      <c r="E67" s="12">
        <f>+'Historico JSCP e Dividendos'!F66</f>
        <v>43480</v>
      </c>
      <c r="F67" s="13">
        <f>+'Historico JSCP e Dividendos'!G66</f>
        <v>45</v>
      </c>
    </row>
    <row r="68" spans="4:6" x14ac:dyDescent="0.25">
      <c r="D68" t="str">
        <f t="shared" si="0"/>
        <v>2T2019</v>
      </c>
      <c r="E68" s="12">
        <f>+'Historico JSCP e Dividendos'!F67</f>
        <v>43615</v>
      </c>
      <c r="F68" s="13">
        <f>+'Historico JSCP e Dividendos'!G67</f>
        <v>13.8</v>
      </c>
    </row>
    <row r="69" spans="4:6" x14ac:dyDescent="0.25">
      <c r="D69" t="str">
        <f t="shared" si="0"/>
        <v>1T2019</v>
      </c>
      <c r="E69" s="12">
        <f>+'Historico JSCP e Dividendos'!F68</f>
        <v>43552</v>
      </c>
      <c r="F69" s="13">
        <f>+'Historico JSCP e Dividendos'!G68</f>
        <v>127.7</v>
      </c>
    </row>
    <row r="70" spans="4:6" x14ac:dyDescent="0.25">
      <c r="D70" t="str">
        <f t="shared" ref="D70" si="1">IF(MONTH(E70)&lt;4,"1T"&amp;YEAR(E70),IF(MONTH(E70)&lt;7,"2T"&amp;YEAR(E70),IF(MONTH(E70)&lt;10,"3T"&amp;YEAR(E70),"4T"&amp;YEAR(E70))))</f>
        <v>3T2019</v>
      </c>
      <c r="E70" s="12">
        <f>+'Historico JSCP e Dividendos'!F70</f>
        <v>43735</v>
      </c>
      <c r="F70" s="13">
        <f>+'Historico JSCP e Dividendos'!G70</f>
        <v>112</v>
      </c>
    </row>
    <row r="71" spans="4:6" x14ac:dyDescent="0.25">
      <c r="D71" t="str">
        <f>IF(MONTH(E71)&lt;4,"1T"&amp;YEAR(E71),IF(MONTH(E71)&lt;7,"2T"&amp;YEAR(E71),IF(MONTH(E71)&lt;10,"3T"&amp;YEAR(E71),"4T"&amp;YEAR(E71))))</f>
        <v>4T2019</v>
      </c>
      <c r="E71" s="12">
        <f>+'Historico JSCP e Dividendos'!F71</f>
        <v>43808</v>
      </c>
      <c r="F71" s="13">
        <f>+'Historico JSCP e Dividendos'!G71</f>
        <v>106.7</v>
      </c>
    </row>
    <row r="72" spans="4:6" x14ac:dyDescent="0.25">
      <c r="D72" t="str">
        <f t="shared" ref="D72" si="2">IF(MONTH(E72)&lt;4,"1T"&amp;YEAR(E72),IF(MONTH(E72)&lt;7,"2T"&amp;YEAR(E72),IF(MONTH(E72)&lt;10,"3T"&amp;YEAR(E72),"4T"&amp;YEAR(E72))))</f>
        <v>1T2020</v>
      </c>
      <c r="E72" s="12">
        <f>+'Historico JSCP e Dividendos'!F73</f>
        <v>43920</v>
      </c>
      <c r="F72" s="13">
        <f>+'Historico JSCP e Dividendos'!G73</f>
        <v>101</v>
      </c>
    </row>
    <row r="73" spans="4:6" x14ac:dyDescent="0.25">
      <c r="D73" t="str">
        <f>IF(MONTH(E73)&lt;4,"1T"&amp;YEAR(E73),IF(MONTH(E73)&lt;7,"2T"&amp;YEAR(E73),IF(MONTH(E73)&lt;10,"3T"&amp;YEAR(E73),"4T"&amp;YEAR(E73))))</f>
        <v>2T2020</v>
      </c>
      <c r="E73" s="12">
        <v>44004</v>
      </c>
      <c r="F73" s="13">
        <f>+'Historico JSCP e Dividendos'!G72</f>
        <v>73.704999999999998</v>
      </c>
    </row>
    <row r="74" spans="4:6" x14ac:dyDescent="0.25">
      <c r="E74" s="12"/>
    </row>
    <row r="75" spans="4:6" x14ac:dyDescent="0.25">
      <c r="E75" s="12"/>
    </row>
    <row r="76" spans="4:6" x14ac:dyDescent="0.25">
      <c r="E76" s="12"/>
    </row>
    <row r="77" spans="4:6" x14ac:dyDescent="0.25">
      <c r="E77" s="12"/>
    </row>
    <row r="78" spans="4:6" x14ac:dyDescent="0.25">
      <c r="E78" s="12"/>
    </row>
    <row r="79" spans="4:6" x14ac:dyDescent="0.25">
      <c r="E79" s="12"/>
    </row>
    <row r="80" spans="4:6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  <row r="86" spans="5:5" x14ac:dyDescent="0.25">
      <c r="E86" s="12"/>
    </row>
    <row r="87" spans="5:5" x14ac:dyDescent="0.25">
      <c r="E87" s="12"/>
    </row>
    <row r="88" spans="5:5" x14ac:dyDescent="0.25">
      <c r="E88" s="12"/>
    </row>
    <row r="89" spans="5:5" x14ac:dyDescent="0.25">
      <c r="E89" s="12"/>
    </row>
    <row r="90" spans="5:5" x14ac:dyDescent="0.25">
      <c r="E90" s="12"/>
    </row>
    <row r="91" spans="5:5" x14ac:dyDescent="0.25">
      <c r="E91" s="12"/>
    </row>
    <row r="92" spans="5:5" x14ac:dyDescent="0.25">
      <c r="E92" s="12"/>
    </row>
    <row r="93" spans="5:5" x14ac:dyDescent="0.25">
      <c r="E93" s="12"/>
    </row>
    <row r="94" spans="5:5" x14ac:dyDescent="0.25">
      <c r="E94" s="12"/>
    </row>
    <row r="95" spans="5:5" x14ac:dyDescent="0.25">
      <c r="E95" s="12"/>
    </row>
    <row r="96" spans="5:5" x14ac:dyDescent="0.25">
      <c r="E96" s="12"/>
    </row>
    <row r="97" spans="5:5" x14ac:dyDescent="0.25">
      <c r="E97" s="12"/>
    </row>
    <row r="98" spans="5:5" x14ac:dyDescent="0.25">
      <c r="E98" s="12"/>
    </row>
    <row r="99" spans="5:5" x14ac:dyDescent="0.25">
      <c r="E99" s="12"/>
    </row>
    <row r="100" spans="5:5" x14ac:dyDescent="0.25">
      <c r="E100" s="12"/>
    </row>
    <row r="101" spans="5:5" x14ac:dyDescent="0.25">
      <c r="E101" s="12"/>
    </row>
    <row r="102" spans="5:5" x14ac:dyDescent="0.25">
      <c r="E102" s="12"/>
    </row>
    <row r="103" spans="5:5" x14ac:dyDescent="0.25">
      <c r="E103" s="12"/>
    </row>
    <row r="104" spans="5:5" x14ac:dyDescent="0.25">
      <c r="E104" s="12"/>
    </row>
    <row r="105" spans="5:5" x14ac:dyDescent="0.25">
      <c r="E105" s="12"/>
    </row>
    <row r="106" spans="5:5" x14ac:dyDescent="0.25">
      <c r="E106" s="12"/>
    </row>
    <row r="107" spans="5:5" x14ac:dyDescent="0.25">
      <c r="E107" s="12"/>
    </row>
    <row r="108" spans="5:5" x14ac:dyDescent="0.25">
      <c r="E108" s="12"/>
    </row>
    <row r="109" spans="5:5" x14ac:dyDescent="0.25">
      <c r="E109" s="12"/>
    </row>
    <row r="110" spans="5:5" x14ac:dyDescent="0.25">
      <c r="E110" s="12"/>
    </row>
    <row r="111" spans="5:5" x14ac:dyDescent="0.25">
      <c r="E111" s="12"/>
    </row>
    <row r="112" spans="5:5" x14ac:dyDescent="0.25">
      <c r="E112" s="12"/>
    </row>
    <row r="113" spans="5:5" x14ac:dyDescent="0.25">
      <c r="E113" s="12"/>
    </row>
    <row r="114" spans="5:5" x14ac:dyDescent="0.25">
      <c r="E114" s="12"/>
    </row>
    <row r="115" spans="5:5" x14ac:dyDescent="0.25">
      <c r="E115" s="12"/>
    </row>
    <row r="116" spans="5:5" x14ac:dyDescent="0.25">
      <c r="E116" s="12"/>
    </row>
    <row r="117" spans="5:5" x14ac:dyDescent="0.25">
      <c r="E117" s="12"/>
    </row>
    <row r="118" spans="5:5" x14ac:dyDescent="0.25">
      <c r="E118" s="12"/>
    </row>
    <row r="119" spans="5:5" x14ac:dyDescent="0.25">
      <c r="E119" s="12"/>
    </row>
    <row r="120" spans="5:5" x14ac:dyDescent="0.25">
      <c r="E120" s="12"/>
    </row>
    <row r="121" spans="5:5" x14ac:dyDescent="0.25">
      <c r="E121" s="12"/>
    </row>
    <row r="122" spans="5:5" x14ac:dyDescent="0.25">
      <c r="E122" s="12"/>
    </row>
    <row r="123" spans="5:5" x14ac:dyDescent="0.25">
      <c r="E123" s="12"/>
    </row>
    <row r="124" spans="5:5" x14ac:dyDescent="0.25">
      <c r="E124" s="12"/>
    </row>
    <row r="125" spans="5:5" x14ac:dyDescent="0.25">
      <c r="E125" s="12"/>
    </row>
    <row r="126" spans="5:5" x14ac:dyDescent="0.25">
      <c r="E126" s="12"/>
    </row>
    <row r="127" spans="5:5" x14ac:dyDescent="0.25">
      <c r="E127" s="12"/>
    </row>
    <row r="128" spans="5:5" x14ac:dyDescent="0.25">
      <c r="E128" s="12"/>
    </row>
    <row r="129" spans="5:5" x14ac:dyDescent="0.25">
      <c r="E129" s="12"/>
    </row>
    <row r="130" spans="5:5" x14ac:dyDescent="0.25">
      <c r="E130" s="12"/>
    </row>
    <row r="131" spans="5:5" x14ac:dyDescent="0.25">
      <c r="E131" s="12"/>
    </row>
    <row r="132" spans="5:5" x14ac:dyDescent="0.25">
      <c r="E132" s="12"/>
    </row>
    <row r="133" spans="5:5" x14ac:dyDescent="0.25">
      <c r="E133" s="12"/>
    </row>
    <row r="134" spans="5:5" x14ac:dyDescent="0.25">
      <c r="E134" s="12"/>
    </row>
    <row r="135" spans="5:5" x14ac:dyDescent="0.25">
      <c r="E135" s="12"/>
    </row>
    <row r="136" spans="5:5" x14ac:dyDescent="0.25">
      <c r="E136" s="12"/>
    </row>
    <row r="137" spans="5:5" x14ac:dyDescent="0.25">
      <c r="E137" s="12"/>
    </row>
    <row r="138" spans="5:5" x14ac:dyDescent="0.25">
      <c r="E138" s="12"/>
    </row>
    <row r="139" spans="5:5" x14ac:dyDescent="0.25">
      <c r="E139" s="12"/>
    </row>
    <row r="140" spans="5:5" x14ac:dyDescent="0.25">
      <c r="E140" s="12"/>
    </row>
    <row r="141" spans="5:5" x14ac:dyDescent="0.25">
      <c r="E141" s="12"/>
    </row>
    <row r="142" spans="5:5" x14ac:dyDescent="0.25">
      <c r="E142" s="12"/>
    </row>
    <row r="143" spans="5:5" x14ac:dyDescent="0.25">
      <c r="E143" s="12"/>
    </row>
    <row r="144" spans="5:5" x14ac:dyDescent="0.25">
      <c r="E144" s="12"/>
    </row>
    <row r="145" spans="5:5" x14ac:dyDescent="0.25">
      <c r="E145" s="12"/>
    </row>
    <row r="146" spans="5:5" x14ac:dyDescent="0.25">
      <c r="E146" s="12"/>
    </row>
    <row r="147" spans="5:5" x14ac:dyDescent="0.25">
      <c r="E147" s="12"/>
    </row>
    <row r="148" spans="5:5" x14ac:dyDescent="0.25">
      <c r="E148" s="12"/>
    </row>
    <row r="149" spans="5:5" x14ac:dyDescent="0.25">
      <c r="E149" s="12"/>
    </row>
    <row r="150" spans="5:5" x14ac:dyDescent="0.25">
      <c r="E150" s="12"/>
    </row>
    <row r="151" spans="5:5" x14ac:dyDescent="0.25">
      <c r="E151" s="12"/>
    </row>
    <row r="152" spans="5:5" x14ac:dyDescent="0.25">
      <c r="E152" s="12"/>
    </row>
    <row r="153" spans="5:5" x14ac:dyDescent="0.25">
      <c r="E153" s="12"/>
    </row>
    <row r="154" spans="5:5" x14ac:dyDescent="0.25">
      <c r="E154" s="12"/>
    </row>
    <row r="155" spans="5:5" x14ac:dyDescent="0.25">
      <c r="E155" s="12"/>
    </row>
    <row r="156" spans="5:5" x14ac:dyDescent="0.25">
      <c r="E156" s="12"/>
    </row>
    <row r="157" spans="5:5" x14ac:dyDescent="0.25">
      <c r="E157" s="12"/>
    </row>
    <row r="158" spans="5:5" x14ac:dyDescent="0.25">
      <c r="E158" s="12"/>
    </row>
    <row r="159" spans="5:5" x14ac:dyDescent="0.25">
      <c r="E159" s="12"/>
    </row>
    <row r="160" spans="5:5" x14ac:dyDescent="0.25">
      <c r="E160" s="12"/>
    </row>
    <row r="161" spans="5:5" x14ac:dyDescent="0.25">
      <c r="E161" s="12"/>
    </row>
    <row r="162" spans="5:5" x14ac:dyDescent="0.25">
      <c r="E162" s="12"/>
    </row>
    <row r="163" spans="5:5" x14ac:dyDescent="0.25">
      <c r="E163" s="12"/>
    </row>
    <row r="164" spans="5:5" x14ac:dyDescent="0.25">
      <c r="E164" s="12"/>
    </row>
    <row r="165" spans="5:5" x14ac:dyDescent="0.25">
      <c r="E165" s="12"/>
    </row>
    <row r="166" spans="5:5" x14ac:dyDescent="0.25">
      <c r="E166" s="12"/>
    </row>
    <row r="167" spans="5:5" x14ac:dyDescent="0.25">
      <c r="E167" s="12"/>
    </row>
    <row r="168" spans="5:5" x14ac:dyDescent="0.25">
      <c r="E168" s="12"/>
    </row>
    <row r="169" spans="5:5" x14ac:dyDescent="0.25">
      <c r="E169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Historico JSCP e Dividendos</vt:lpstr>
      <vt:lpstr>Planilha1</vt:lpstr>
    </vt:vector>
  </TitlesOfParts>
  <Company>Banrisul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Joao_Landeira@banrisul.com.br</dc:creator>
  <cp:lastModifiedBy>Luiza Villa Fernandes</cp:lastModifiedBy>
  <dcterms:created xsi:type="dcterms:W3CDTF">2017-10-27T17:31:07Z</dcterms:created>
  <dcterms:modified xsi:type="dcterms:W3CDTF">2026-07-02T16:35:45Z</dcterms:modified>
</cp:coreProperties>
</file>