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nu" sheetId="1" r:id="rId4"/>
    <sheet state="hidden" name="Suporte" sheetId="2" r:id="rId5"/>
    <sheet state="visible" name="BP | BalSheet" sheetId="3" r:id="rId6"/>
    <sheet state="visible" name="DRE | IncS" sheetId="4" r:id="rId7"/>
    <sheet state="visible" name="DFC | CashFlow" sheetId="5" r:id="rId8"/>
    <sheet state="visible" name="Desempenho Op | Financial Op." sheetId="6" r:id="rId9"/>
    <sheet state="visible" name="Lista de Lojas | Store List" sheetId="7" r:id="rId10"/>
  </sheets>
  <definedNames>
    <definedName name="Intangível_Baixas">#REF!</definedName>
    <definedName name="Amortização_Transferências">#REF!</definedName>
    <definedName name="gmv_linhas">#REF!</definedName>
    <definedName name="Intangível_Transferências">#REF!</definedName>
    <definedName name="conta">#REF!</definedName>
    <definedName name="Imobilizado_Aquisições">#REF!</definedName>
    <definedName name="df_lalur">#REF!</definedName>
    <definedName name="grupo_codigo">#REF!</definedName>
    <definedName name="Depreciação_Data">#REF!</definedName>
    <definedName name="Imobilizado_Ativo">#REF!</definedName>
    <definedName name="gmv_mes">#REF!</definedName>
    <definedName name="ano_mes_suporte">#REF!</definedName>
    <definedName name="ITR_Ano">#REF!</definedName>
    <definedName name="ITR_Trimestre">#REF!</definedName>
    <definedName name="mov">#REF!</definedName>
    <definedName name="Imobilizado_Data">#REF!</definedName>
    <definedName name="Depreciação_Baixas">#REF!</definedName>
    <definedName name="arrendamento">#REF!</definedName>
    <definedName name="Amortização_Aquisição">#REF!</definedName>
    <definedName name="saldo">#REF!</definedName>
    <definedName name="df_dva">#REF!</definedName>
    <definedName name="Depreciação_Transferências">#REF!</definedName>
    <definedName name="mes_dia">#REF!</definedName>
    <definedName name="Depreciação_Ativo">#REF!</definedName>
    <definedName name="df_grupo">#REF!</definedName>
    <definedName name="Intangível_Ativo">#REF!</definedName>
    <definedName name="grupo_granular">#REF!</definedName>
    <definedName name="mes_numero">#REF!</definedName>
    <definedName name="df_patrimonial">#REF!</definedName>
    <definedName name="arrendamento_col">#REF!</definedName>
    <definedName name="Depreciação_Aquisição">#REF!</definedName>
    <definedName name="Intangível_Aquisição">#REF!</definedName>
    <definedName name="mil">#REF!</definedName>
    <definedName name="milhao">#REF!</definedName>
    <definedName name="gmv">#REF!</definedName>
    <definedName name="agrupamento">#REF!</definedName>
    <definedName name="Amortização_Ativo">#REF!</definedName>
    <definedName name="grupo">#REF!</definedName>
    <definedName name="Imobilizado_Baixa">#REF!</definedName>
    <definedName name="Imobilizado_Transferências">#REF!</definedName>
    <definedName name="ano_mes">#REF!</definedName>
    <definedName name="arrendamento_mes">#REF!</definedName>
    <definedName name="df_prazo">#REF!</definedName>
    <definedName name="A">#REF!</definedName>
    <definedName name="Intangível_Data">#REF!</definedName>
    <definedName name="saldo_mov">#REF!</definedName>
    <definedName name="Amortização_Baixas">#REF!</definedName>
    <definedName name="Amortização_Data">#REF!</definedName>
  </definedNames>
  <calcPr/>
  <extLst>
    <ext uri="GoogleSheetsCustomDataVersion2">
      <go:sheetsCustomData xmlns:go="http://customooxmlschemas.google.com/" r:id="rId11" roundtripDataChecksum="BOp4ggfqEsyiEdR/UR0acHDAnthj99G0gLJAAFNuGIE="/>
    </ext>
  </extLst>
</workbook>
</file>

<file path=xl/sharedStrings.xml><?xml version="1.0" encoding="utf-8"?>
<sst xmlns="http://schemas.openxmlformats.org/spreadsheetml/2006/main" count="1391" uniqueCount="784">
  <si>
    <t>Balanço Patrimonial</t>
  </si>
  <si>
    <t>Português</t>
  </si>
  <si>
    <t>Demonstrativo do Resultado</t>
  </si>
  <si>
    <t>Demonstrativo do Fluxo de Caixa</t>
  </si>
  <si>
    <t>Desempenho Operacional</t>
  </si>
  <si>
    <t>E-mail: ri@mobly.com.br</t>
  </si>
  <si>
    <t>Website:</t>
  </si>
  <si>
    <t>investors.grupotoky.com.br</t>
  </si>
  <si>
    <t>English</t>
  </si>
  <si>
    <t>Español</t>
  </si>
  <si>
    <t>Desempenho Operacional e Financeiro (Em milhares de Reais)</t>
  </si>
  <si>
    <t>Operational and Financial Performance (In BRL thousands)</t>
  </si>
  <si>
    <t>Operacional y Desempeño Financiero (En miles de BRL)</t>
  </si>
  <si>
    <t>Unidade da Federação</t>
  </si>
  <si>
    <t>UF</t>
  </si>
  <si>
    <t>Total de lojas</t>
  </si>
  <si>
    <t>Total Stores</t>
  </si>
  <si>
    <t>Tiendas Totales</t>
  </si>
  <si>
    <t>Rondônia</t>
  </si>
  <si>
    <t>RO</t>
  </si>
  <si>
    <t>Megastore</t>
  </si>
  <si>
    <t>Acre</t>
  </si>
  <si>
    <t>AC</t>
  </si>
  <si>
    <t>Outlet</t>
  </si>
  <si>
    <t>Amazonas</t>
  </si>
  <si>
    <t>AM</t>
  </si>
  <si>
    <t>Zip (Própria + Franquia)</t>
  </si>
  <si>
    <t>Zip (Owned + Franchise)</t>
  </si>
  <si>
    <t>Zip (Propias + Franquicias)</t>
  </si>
  <si>
    <t>Roraima</t>
  </si>
  <si>
    <t>RR</t>
  </si>
  <si>
    <t>GMV</t>
  </si>
  <si>
    <t>GMV (Volumen Bruto de Mercancía)</t>
  </si>
  <si>
    <t>Pará</t>
  </si>
  <si>
    <t>PA</t>
  </si>
  <si>
    <t>Webshop</t>
  </si>
  <si>
    <t>Amapá</t>
  </si>
  <si>
    <t>AP</t>
  </si>
  <si>
    <t>Marketplace</t>
  </si>
  <si>
    <t>Tocantins</t>
  </si>
  <si>
    <t>TO</t>
  </si>
  <si>
    <t>Sellercenter</t>
  </si>
  <si>
    <t>Maranhão</t>
  </si>
  <si>
    <t>MA</t>
  </si>
  <si>
    <t>Lojas</t>
  </si>
  <si>
    <t>Stores</t>
  </si>
  <si>
    <t>Tiendas</t>
  </si>
  <si>
    <t>Piauí</t>
  </si>
  <si>
    <t>PI</t>
  </si>
  <si>
    <t>Serviços Financeiros</t>
  </si>
  <si>
    <t>Financial Services</t>
  </si>
  <si>
    <t>Servicios Financieros</t>
  </si>
  <si>
    <t>Ceará</t>
  </si>
  <si>
    <t>CE</t>
  </si>
  <si>
    <t>Receita Operacional Líquida</t>
  </si>
  <si>
    <t>Net Operating Revenue</t>
  </si>
  <si>
    <t>Ingresos</t>
  </si>
  <si>
    <t>Rio Grande do Norte</t>
  </si>
  <si>
    <t>RN</t>
  </si>
  <si>
    <t>( - ) Custo dos Produtos Vendidos</t>
  </si>
  <si>
    <t>( - ) Cost of Goods Sold</t>
  </si>
  <si>
    <t>( - ) Costo de Bienes Vendidos</t>
  </si>
  <si>
    <t>Paraíba</t>
  </si>
  <si>
    <t>PB</t>
  </si>
  <si>
    <t>( = ) Lucro Bruto</t>
  </si>
  <si>
    <t>( = ) Gross Profit</t>
  </si>
  <si>
    <t>( = ) Utilidad Bruta</t>
  </si>
  <si>
    <t>Pernambuco</t>
  </si>
  <si>
    <t>PE</t>
  </si>
  <si>
    <t>( - ) Custos Logísticos</t>
  </si>
  <si>
    <t>( - ) Fullfilment Costs</t>
  </si>
  <si>
    <t>( - ) Costos de Cumplimiento</t>
  </si>
  <si>
    <t>Alagoas</t>
  </si>
  <si>
    <t>AL</t>
  </si>
  <si>
    <t>( - ) Transportes</t>
  </si>
  <si>
    <t>( - ) Transports</t>
  </si>
  <si>
    <t>Sergipe</t>
  </si>
  <si>
    <t>SE</t>
  </si>
  <si>
    <t>( - ) Meios de Pagamento</t>
  </si>
  <si>
    <t>( - ) Payment Methods</t>
  </si>
  <si>
    <t>( - ) Métodos de Pago</t>
  </si>
  <si>
    <t>Bahia</t>
  </si>
  <si>
    <t>BA</t>
  </si>
  <si>
    <t>( - ) Pessoas - Logística</t>
  </si>
  <si>
    <t>( - ) Personnel - Logistics</t>
  </si>
  <si>
    <t>( - ) Personal - Logística</t>
  </si>
  <si>
    <t>Minas Gerais</t>
  </si>
  <si>
    <t>MG</t>
  </si>
  <si>
    <t>( - ) Perda de Crédito Esperada</t>
  </si>
  <si>
    <t>( - ) Expected Credit Loss</t>
  </si>
  <si>
    <t>( - ) Pérdida Esperada de Créditos</t>
  </si>
  <si>
    <t>Espírito Santo</t>
  </si>
  <si>
    <t>ES</t>
  </si>
  <si>
    <t>( = ) Margem de Contribuição II</t>
  </si>
  <si>
    <t>( = ) Contribution Margin II</t>
  </si>
  <si>
    <t>( = ) Margen de Contribución II</t>
  </si>
  <si>
    <t>Rio de Janeiro</t>
  </si>
  <si>
    <t>RJ</t>
  </si>
  <si>
    <t>( - ) Marketing e Despesas com Vendas</t>
  </si>
  <si>
    <t>( - ) Marketing and Sales Expenses</t>
  </si>
  <si>
    <t>( - ) Gastos de Marketing y Ventas</t>
  </si>
  <si>
    <t>São Paulo</t>
  </si>
  <si>
    <t>SP</t>
  </si>
  <si>
    <t>( - ) Propaganda e Publicidade</t>
  </si>
  <si>
    <t xml:space="preserve">( - ) Advertisement </t>
  </si>
  <si>
    <t>( - ) Publicidad</t>
  </si>
  <si>
    <t>Paraná</t>
  </si>
  <si>
    <t>PR</t>
  </si>
  <si>
    <t>( - ) Pessoas - Vendas</t>
  </si>
  <si>
    <t>( - ) Personnel - Sales</t>
  </si>
  <si>
    <t>( - ) Personal - Ventas</t>
  </si>
  <si>
    <t>Santa Catarina</t>
  </si>
  <si>
    <t>SC</t>
  </si>
  <si>
    <t>( = ) Margem de Contribuição III</t>
  </si>
  <si>
    <t>( = ) Contribuition Margin III</t>
  </si>
  <si>
    <t>( = ) Margen de Contribución III</t>
  </si>
  <si>
    <t>Rio Grande do Sul</t>
  </si>
  <si>
    <t>RS</t>
  </si>
  <si>
    <t>( - ) Pessoal administrativo</t>
  </si>
  <si>
    <t>( - ) Personnel Expenses</t>
  </si>
  <si>
    <t>( - ) Gastos de Personal</t>
  </si>
  <si>
    <t>Mato Grosso do Sul</t>
  </si>
  <si>
    <t>MS</t>
  </si>
  <si>
    <t>( - ) Despesas operacionais</t>
  </si>
  <si>
    <t>( - ) OPEX</t>
  </si>
  <si>
    <t>Mato Grosso</t>
  </si>
  <si>
    <t>MT</t>
  </si>
  <si>
    <t>( = ) EBITDA Ajustado</t>
  </si>
  <si>
    <t>( = ) Adjusted EBITDA</t>
  </si>
  <si>
    <t>Goiás</t>
  </si>
  <si>
    <t>GO</t>
  </si>
  <si>
    <t>( +/- ) Efeitos não-recorrentes</t>
  </si>
  <si>
    <t>( +/- ) Non-Recurring Effect</t>
  </si>
  <si>
    <t>( +/- ) Efecto No Recurrente</t>
  </si>
  <si>
    <t>Distrito Federal</t>
  </si>
  <si>
    <t>DF</t>
  </si>
  <si>
    <t>( = ) EBITDA</t>
  </si>
  <si>
    <t>Argentina</t>
  </si>
  <si>
    <t>AR</t>
  </si>
  <si>
    <t>( - ) Depreciação e amortização</t>
  </si>
  <si>
    <t>( - ) Depreciation and Amortization</t>
  </si>
  <si>
    <t>( - ) Depreciación y Amortización</t>
  </si>
  <si>
    <t>Uruguay</t>
  </si>
  <si>
    <t>UY</t>
  </si>
  <si>
    <t>( +/- ) Resultado Financeiro</t>
  </si>
  <si>
    <t>( +/- ) Financial Result</t>
  </si>
  <si>
    <t>( +/- ) Resultado Financiero</t>
  </si>
  <si>
    <t>( = ) Lucro/prejuízo do exercício</t>
  </si>
  <si>
    <t>( = ) Net Income</t>
  </si>
  <si>
    <t>( = ) Resultado Neto Del Período</t>
  </si>
  <si>
    <t>% da Receita Líquida</t>
  </si>
  <si>
    <t>% of Net Revenue</t>
  </si>
  <si>
    <t>% de Ingresos</t>
  </si>
  <si>
    <t>Modelo</t>
  </si>
  <si>
    <t>Model</t>
  </si>
  <si>
    <t>Filial</t>
  </si>
  <si>
    <t>Branch</t>
  </si>
  <si>
    <t>Sucursal</t>
  </si>
  <si>
    <t>Prazo do Contrato (anos)</t>
  </si>
  <si>
    <t>Contract Period (years)</t>
  </si>
  <si>
    <t>Período de Contrato (años)</t>
  </si>
  <si>
    <t>Início Vigência</t>
  </si>
  <si>
    <t>Contract Start Date</t>
  </si>
  <si>
    <t>Fecha de Inicio de Contrato</t>
  </si>
  <si>
    <t>País</t>
  </si>
  <si>
    <t>Country</t>
  </si>
  <si>
    <t>Estado</t>
  </si>
  <si>
    <t>State</t>
  </si>
  <si>
    <t>Cidade</t>
  </si>
  <si>
    <t>City</t>
  </si>
  <si>
    <t>Ciudad</t>
  </si>
  <si>
    <t>Área Total (m²)</t>
  </si>
  <si>
    <t>Total Area (sqm)</t>
  </si>
  <si>
    <t>Área de Vendas (m²)</t>
  </si>
  <si>
    <t>Sales Area (sqm)</t>
  </si>
  <si>
    <t>Área de Ventas (m²)</t>
  </si>
  <si>
    <t>Balanço Patrimonial (Em milhares de Reais)</t>
  </si>
  <si>
    <t>Balance Sheet (In BRL thousands)</t>
  </si>
  <si>
    <t>Balance General Consolidado (En miles de BRL)</t>
  </si>
  <si>
    <t>Ativo</t>
  </si>
  <si>
    <t>Asset</t>
  </si>
  <si>
    <t>Activos</t>
  </si>
  <si>
    <t>Circulante</t>
  </si>
  <si>
    <t>Current</t>
  </si>
  <si>
    <t>Corriente</t>
  </si>
  <si>
    <t>Caixa e equivalentes de caixa</t>
  </si>
  <si>
    <t>Cash and cash equivalents</t>
  </si>
  <si>
    <t>Efectivo y equivalentes de efectivo</t>
  </si>
  <si>
    <t>Contas a receber</t>
  </si>
  <si>
    <t>Accounts receivable</t>
  </si>
  <si>
    <t>Cuentas por cobrar</t>
  </si>
  <si>
    <t>Estoques</t>
  </si>
  <si>
    <t>Inventories</t>
  </si>
  <si>
    <t>Inventarios</t>
  </si>
  <si>
    <t>Impostos a recuperar</t>
  </si>
  <si>
    <t>Tax to recover</t>
  </si>
  <si>
    <t>Impuestos por recuperar</t>
  </si>
  <si>
    <t>Partes relacionadas</t>
  </si>
  <si>
    <t>Related parties</t>
  </si>
  <si>
    <t>Depósitos e bloqueios judiciais</t>
  </si>
  <si>
    <t>Judicial deposits and blocks</t>
  </si>
  <si>
    <t>Depósitos judiciales y bloqueos</t>
  </si>
  <si>
    <t>Créditos diversos</t>
  </si>
  <si>
    <t>Other Receivables</t>
  </si>
  <si>
    <t>Otros cuentas por cobrar</t>
  </si>
  <si>
    <t>Total do ativo circulante</t>
  </si>
  <si>
    <t>Total current assets</t>
  </si>
  <si>
    <t>Total del activo corriente</t>
  </si>
  <si>
    <t>Não circulante</t>
  </si>
  <si>
    <t>Non-Current Assets</t>
  </si>
  <si>
    <t>No Corriente</t>
  </si>
  <si>
    <t>Realizável a longo prazo</t>
  </si>
  <si>
    <t>Long-term receivables</t>
  </si>
  <si>
    <t>Cuentas por cobrar a largo plazo</t>
  </si>
  <si>
    <t>Investimentos</t>
  </si>
  <si>
    <t>Investments</t>
  </si>
  <si>
    <t>Inversiones</t>
  </si>
  <si>
    <t>Recoverable taxes</t>
  </si>
  <si>
    <t>Imobilizado</t>
  </si>
  <si>
    <t>Property, plant, and equipment</t>
  </si>
  <si>
    <t>Propiedades, planta y equipo</t>
  </si>
  <si>
    <t>Direito de uso</t>
  </si>
  <si>
    <t>Right of use</t>
  </si>
  <si>
    <t>Derecho de uso</t>
  </si>
  <si>
    <t>Intangível</t>
  </si>
  <si>
    <t>Intangible</t>
  </si>
  <si>
    <t>Intangibles</t>
  </si>
  <si>
    <t>Total do ativo não circulante</t>
  </si>
  <si>
    <t>Total non-current assets</t>
  </si>
  <si>
    <t>Total del activo no corriente</t>
  </si>
  <si>
    <t>Total do ativo</t>
  </si>
  <si>
    <t>Total assets</t>
  </si>
  <si>
    <t>Total del activo</t>
  </si>
  <si>
    <t>Passivo</t>
  </si>
  <si>
    <t>Liability</t>
  </si>
  <si>
    <t>Pasivos</t>
  </si>
  <si>
    <t>Fornecedores</t>
  </si>
  <si>
    <t>Trade Payables</t>
  </si>
  <si>
    <t>Cuentas por pagar</t>
  </si>
  <si>
    <t>Risco Sacado</t>
  </si>
  <si>
    <t>Supplier Financing Agreement</t>
  </si>
  <si>
    <t>Acuerdo de financiamiento del proveedor</t>
  </si>
  <si>
    <t>Salários e encargos sociais</t>
  </si>
  <si>
    <t>Wages and Salaries</t>
  </si>
  <si>
    <t>Remuneraciones y cargas sociales</t>
  </si>
  <si>
    <t>Impostos a recolher</t>
  </si>
  <si>
    <t>Taxes Payable</t>
  </si>
  <si>
    <t>Impuesto a las ganancias a pagar</t>
  </si>
  <si>
    <t>Empréstimos e financiamentos</t>
  </si>
  <si>
    <t>Borrowings</t>
  </si>
  <si>
    <t>Préstamos</t>
  </si>
  <si>
    <t>Adiantamentos de clientes</t>
  </si>
  <si>
    <t>Advances from Customers</t>
  </si>
  <si>
    <t>Adelantos de clientes</t>
  </si>
  <si>
    <t>Contas a pagar para partes relacionadas</t>
  </si>
  <si>
    <t>Payables to related parties</t>
  </si>
  <si>
    <t>Cuentas por pagar a partes relacionadas</t>
  </si>
  <si>
    <t>Outras contas a pagar</t>
  </si>
  <si>
    <t>Other Payables</t>
  </si>
  <si>
    <t>Otros cuentas por pagar</t>
  </si>
  <si>
    <t>Passivo de arrendamento</t>
  </si>
  <si>
    <t>Lease liabilities</t>
  </si>
  <si>
    <t>Pasivos por arrendamientos</t>
  </si>
  <si>
    <t>Provisão para contingências</t>
  </si>
  <si>
    <t>Provision for Contingencies</t>
  </si>
  <si>
    <t>Provisiones para contingencias</t>
  </si>
  <si>
    <t>Provisões</t>
  </si>
  <si>
    <t>Provisions</t>
  </si>
  <si>
    <t>Provisiones</t>
  </si>
  <si>
    <t>Total do passivo circulante</t>
  </si>
  <si>
    <t>Total current liabilities</t>
  </si>
  <si>
    <t>Total pasivos corrientes</t>
  </si>
  <si>
    <t>Non-current</t>
  </si>
  <si>
    <t>Provisão para perdas em investimentos</t>
  </si>
  <si>
    <t>Provision for Investiment Loss</t>
  </si>
  <si>
    <t>Provisiones para pérdida de inversión</t>
  </si>
  <si>
    <t>Taxes to be collected</t>
  </si>
  <si>
    <t>Impuestos por cobrar</t>
  </si>
  <si>
    <t>Lease liability</t>
  </si>
  <si>
    <t>Obligaciones de arrendamiento</t>
  </si>
  <si>
    <t>Total do passivo não circulante</t>
  </si>
  <si>
    <t>Total non-current liabilities</t>
  </si>
  <si>
    <t>Total pasivos no corrientes</t>
  </si>
  <si>
    <t>Patrimônio líquido</t>
  </si>
  <si>
    <t>Equity</t>
  </si>
  <si>
    <t>Patrimonio</t>
  </si>
  <si>
    <t>Capital social</t>
  </si>
  <si>
    <t>Share capital</t>
  </si>
  <si>
    <t>Reservas de capital</t>
  </si>
  <si>
    <t>Capital reserves</t>
  </si>
  <si>
    <t>Custos de emissão</t>
  </si>
  <si>
    <t>Issuance costs</t>
  </si>
  <si>
    <t>Costos de emisión</t>
  </si>
  <si>
    <t>Prejuízos acumulados</t>
  </si>
  <si>
    <t>Accumulated losses</t>
  </si>
  <si>
    <t>Pérdidas acumuladas</t>
  </si>
  <si>
    <t>Patrimonio líquido atribuível aos acionistas</t>
  </si>
  <si>
    <t>Equity attributable to owners of the Company</t>
  </si>
  <si>
    <t>Patrimonio atribuible a los propietarios de la empresa</t>
  </si>
  <si>
    <t>Participação de não controladores</t>
  </si>
  <si>
    <t>Non-controlling shareholders</t>
  </si>
  <si>
    <t>Participaciones no controladoras</t>
  </si>
  <si>
    <t>Total do patrimônio líquido</t>
  </si>
  <si>
    <t>Total equity</t>
  </si>
  <si>
    <t>Total patrimonio</t>
  </si>
  <si>
    <t>Total do passivo e patrimônio líquido</t>
  </si>
  <si>
    <t>Total liabilities and equity</t>
  </si>
  <si>
    <t>Total del pasivo y patrimonio neto</t>
  </si>
  <si>
    <t>Demonstração do Resultado do Exercício (Em milhares de Reais)</t>
  </si>
  <si>
    <t>Income Statement (In BRL Thousands)</t>
  </si>
  <si>
    <t>Estado de Resultados Consolidado (En miles de BRL)</t>
  </si>
  <si>
    <t>Receita operacional líquida</t>
  </si>
  <si>
    <t>Net operating revenue</t>
  </si>
  <si>
    <t>Custo dos produtos vendidos</t>
  </si>
  <si>
    <t>Cost of Sales</t>
  </si>
  <si>
    <t>Costo de Ventas</t>
  </si>
  <si>
    <t>Lucro bruto</t>
  </si>
  <si>
    <t>Gross profit</t>
  </si>
  <si>
    <t>Resultado Bruto</t>
  </si>
  <si>
    <t>Receitas (despesas) operacionais</t>
  </si>
  <si>
    <t>Operating (expenses) revenues</t>
  </si>
  <si>
    <t>Gastos (Ingresos) Operativos</t>
  </si>
  <si>
    <t>Despesas comerciais</t>
  </si>
  <si>
    <t>Selling Expenses</t>
  </si>
  <si>
    <t>Gastos de Venta</t>
  </si>
  <si>
    <t>Despesas gerais e administrativas</t>
  </si>
  <si>
    <t>General and administrative expenses</t>
  </si>
  <si>
    <t>Gastos de administración</t>
  </si>
  <si>
    <t>Perda de crédito esperada</t>
  </si>
  <si>
    <t>Expected credit loss</t>
  </si>
  <si>
    <t>Pérdida Esperada de Créditos</t>
  </si>
  <si>
    <t>Outras (despesas) receitas operacionais líquidas</t>
  </si>
  <si>
    <t>Other net operating (expenses) revenues</t>
  </si>
  <si>
    <t>Otros gastos (ingresos) operativos</t>
  </si>
  <si>
    <t>Prejuízo antes do resultado financeiro e do imposto de renda e contribuição social</t>
  </si>
  <si>
    <t>Loss before finance income</t>
  </si>
  <si>
    <t>Pérdida antes de ingresos financieros</t>
  </si>
  <si>
    <t>Despesas financeiras</t>
  </si>
  <si>
    <t>Finance Costs</t>
  </si>
  <si>
    <t>Costos Financieros</t>
  </si>
  <si>
    <t>Receitas financeiras</t>
  </si>
  <si>
    <t>Finance Income</t>
  </si>
  <si>
    <t>Ingresos Financieros</t>
  </si>
  <si>
    <t>Resultado financeiro, líquido</t>
  </si>
  <si>
    <t>Net Income (Costs), net</t>
  </si>
  <si>
    <t>Ingresos (Costos) Netos, netos</t>
  </si>
  <si>
    <t>Resultado de equivalência patrimonial</t>
  </si>
  <si>
    <t>Equity Results from Subsidiaries</t>
  </si>
  <si>
    <t>Resultados de Equity de Subsidiarias</t>
  </si>
  <si>
    <t>Lucro/(Prejuízo) do exercício</t>
  </si>
  <si>
    <t>Profit/(Loss) for the period</t>
  </si>
  <si>
    <t>Resultado neto del período</t>
  </si>
  <si>
    <t>Prejuízo atribuível a sócios controladores</t>
  </si>
  <si>
    <t>Loss attributable to controlling shareholders</t>
  </si>
  <si>
    <t>Resultado neto atribuible a accionistas de la controlante</t>
  </si>
  <si>
    <t>Prejuízo atribuível a sócios não controladores</t>
  </si>
  <si>
    <t>Loss attributable to non-controling interests</t>
  </si>
  <si>
    <t>Resultado neto atribuible al interés no controlante</t>
  </si>
  <si>
    <t>Lucro/(Prejuízo) por ação atribuível ao acionista da Empresa em R$</t>
  </si>
  <si>
    <t>Earnings/(Loss) per share attributable to Company's shareholder in R$</t>
  </si>
  <si>
    <t xml:space="preserve">Resultado neto por acción atribuible a los accionistas de la controlante </t>
  </si>
  <si>
    <t>Básico</t>
  </si>
  <si>
    <t>Basic</t>
  </si>
  <si>
    <t>Diluído</t>
  </si>
  <si>
    <t>Diluted</t>
  </si>
  <si>
    <t>Diluido</t>
  </si>
  <si>
    <t>Demonstração do Fluxo de Caixa (Em milhares de Reais)</t>
  </si>
  <si>
    <t>Cash Flow Statement (In BRL thousands)</t>
  </si>
  <si>
    <t>Estado de Flujos de Efectivo Consolidado (En miles de BRL)</t>
  </si>
  <si>
    <t>Fluxo de caixa das atividades operacionais</t>
  </si>
  <si>
    <t>Cash flow from operating activities</t>
  </si>
  <si>
    <t>Flujo neto de efectivo de las actividades operativas</t>
  </si>
  <si>
    <t>Prejuízo do exercício</t>
  </si>
  <si>
    <t>Loss for the period</t>
  </si>
  <si>
    <t>Ajustes para:</t>
  </si>
  <si>
    <t>Adjustments for:</t>
  </si>
  <si>
    <t>Ajustes por:</t>
  </si>
  <si>
    <t>Depreciação</t>
  </si>
  <si>
    <t>Depreciation</t>
  </si>
  <si>
    <t>Depreciación</t>
  </si>
  <si>
    <t>Amortização</t>
  </si>
  <si>
    <t>Amortization</t>
  </si>
  <si>
    <t>Amortización</t>
  </si>
  <si>
    <t>Depreciação - direito de uso</t>
  </si>
  <si>
    <t>Depreciation - right of use</t>
  </si>
  <si>
    <t>Depreciación - derecho de uso</t>
  </si>
  <si>
    <t>Juros provisionados sobre empréstimos e financiamentos</t>
  </si>
  <si>
    <t>Provisions for interest on borrowings</t>
  </si>
  <si>
    <t>Provisiones por intereses sobre préstamos</t>
  </si>
  <si>
    <t>Juros passivos de arrendamento</t>
  </si>
  <si>
    <t>Lease Interest Payable</t>
  </si>
  <si>
    <t>Intereses por arrendamiento pagaderos</t>
  </si>
  <si>
    <t>Juros sobre antecipação de recebíveis</t>
  </si>
  <si>
    <t>Interest on Prepaid Receivables</t>
  </si>
  <si>
    <t>Intereses sobre cuentas por cobrar anticipadas</t>
  </si>
  <si>
    <t>Outras (receitas)/despesas financeiras</t>
  </si>
  <si>
    <t>Other Finance (Income)/Expenses</t>
  </si>
  <si>
    <t>Otros ingresos/gastos financieros</t>
  </si>
  <si>
    <t>Provisões para contingências</t>
  </si>
  <si>
    <t>Provisión para contingencias</t>
  </si>
  <si>
    <t>Provisão para devolução</t>
  </si>
  <si>
    <t>Provision for returns</t>
  </si>
  <si>
    <t>Provisión para devoluciones</t>
  </si>
  <si>
    <t xml:space="preserve">Provisões </t>
  </si>
  <si>
    <t>Resultado da equivalênia patrimonial, líquido de impostos</t>
  </si>
  <si>
    <t>Equity Results from Subsidiaries, Net of Taxes</t>
  </si>
  <si>
    <t>Resultados de Equity de Subsidiarias, neto de impuestos</t>
  </si>
  <si>
    <t>Resultado da alienação de imobilizado e intangível</t>
  </si>
  <si>
    <t>Sale of Property, Plant and Equipment and Intangible Assets</t>
  </si>
  <si>
    <t>Venta de Propiedad, Planta y Equipo, e Intangibles</t>
  </si>
  <si>
    <t>Perda por redução ao valor recuperável do contas a receber</t>
  </si>
  <si>
    <t>Impairment of Trade Receivables</t>
  </si>
  <si>
    <t>Deterioro de cuentas por cobrar comerciales</t>
  </si>
  <si>
    <t>Provisão para obsolecência</t>
  </si>
  <si>
    <t>Obsolescence Provision</t>
  </si>
  <si>
    <t>Provisión por obsolescencia</t>
  </si>
  <si>
    <t>Ajusta para valor realizável líquido - Estoques</t>
  </si>
  <si>
    <t>Adjustment to net realizable value - Inventories</t>
  </si>
  <si>
    <t>Ajuste al valor neto realizable - Inventarios</t>
  </si>
  <si>
    <t>Transações de pagamento baseado em ações, liquidado em ações</t>
  </si>
  <si>
    <t>Provision for Long-Term Incentive Program</t>
  </si>
  <si>
    <t>Provisión para Programa de Incentivos a Largo Plazo</t>
  </si>
  <si>
    <t>Variação nos ativos operacionais</t>
  </si>
  <si>
    <t>Changes in Operating Assets</t>
  </si>
  <si>
    <t>Cambios en Activos Operativos</t>
  </si>
  <si>
    <t>Trade Receivables</t>
  </si>
  <si>
    <t>Cuentas por cobrar comerciales</t>
  </si>
  <si>
    <t>Judicial Deposits and Frozen Accounts</t>
  </si>
  <si>
    <t>Depósitos judiciales y cuentas congeladas</t>
  </si>
  <si>
    <t>Créditos diversos e impostos a recuperar</t>
  </si>
  <si>
    <t>Other Receivables and Tax Assets</t>
  </si>
  <si>
    <t>Otros cuentas por cobrar e impuestos</t>
  </si>
  <si>
    <t>Variação nos passivos operacionais</t>
  </si>
  <si>
    <t>Changes in Operating Liabilities</t>
  </si>
  <si>
    <t>Cambios en Pasivos Operativos</t>
  </si>
  <si>
    <t>Obrigações tributárias e trabalhistas</t>
  </si>
  <si>
    <t>Wages, Salaries and Taxes Payables</t>
  </si>
  <si>
    <t>Salarios, sueldos y cuentas por pagar de impuestos</t>
  </si>
  <si>
    <t>Caixa utilizado nas atividades operacionais</t>
  </si>
  <si>
    <t>Cash Provided by (used in) Operating Activities</t>
  </si>
  <si>
    <t>Efectivo proporcionado por (utilizado en) actividades operativas</t>
  </si>
  <si>
    <t>Provision of Interest on Borrowings</t>
  </si>
  <si>
    <t>Provisión de intereses sobre préstamos</t>
  </si>
  <si>
    <t>Pagamento de juros sobre empréstimos e financiamentos</t>
  </si>
  <si>
    <t>Payment of Interest on Borrowings</t>
  </si>
  <si>
    <t>Pago de intereses sobre préstamos</t>
  </si>
  <si>
    <t>Pagamento de juros sobre passivo de arrendamento</t>
  </si>
  <si>
    <t>Payment of Interest on Lease Liabilities</t>
  </si>
  <si>
    <t>Pago de intereses sobre obligaciones de arrendamiento</t>
  </si>
  <si>
    <t>Pagamento de juros de antecipação de recebíveis</t>
  </si>
  <si>
    <t>Payment of interest on Assignment of Receivables</t>
  </si>
  <si>
    <t>Pago de intereses sobre cesión de cuentas por cobrar</t>
  </si>
  <si>
    <t>Outros juros pagos</t>
  </si>
  <si>
    <t>Other interest paid</t>
  </si>
  <si>
    <t>Otros intereses pagados</t>
  </si>
  <si>
    <t>Fluxo de caixa líquido utilizado nas atividades operacionais</t>
  </si>
  <si>
    <t>Net Cash Used in Operating Activities</t>
  </si>
  <si>
    <t>Efectivo neto utilizado en actividades operativas</t>
  </si>
  <si>
    <t>Fluxo de caixa das atividades de investimento</t>
  </si>
  <si>
    <t>Cash flow from investing activities</t>
  </si>
  <si>
    <t>Flujo de efectivo de actividades de inversión</t>
  </si>
  <si>
    <t>Juros de aplicações financeiras</t>
  </si>
  <si>
    <t>Interest on Financial Investments</t>
  </si>
  <si>
    <t>Intereses sobre inversiones financieras</t>
  </si>
  <si>
    <t>Aumento de capital em controladas</t>
  </si>
  <si>
    <t>Subsidieries Capital Increase</t>
  </si>
  <si>
    <t>Aumento de capital de subsidiarias</t>
  </si>
  <si>
    <t>Recursos provenientes da alienação de ativo imobilizado</t>
  </si>
  <si>
    <t>Proceeds from the sale of Property, Plant and Equipment</t>
  </si>
  <si>
    <t>Ingresos por la venta de Propiedad, Planta y Equipo</t>
  </si>
  <si>
    <t>Aquisição do ativo imobilizado</t>
  </si>
  <si>
    <t>Acquisition of Property, Plant and Equipment</t>
  </si>
  <si>
    <t>Adquisición de Propiedad, Planta y Equipo</t>
  </si>
  <si>
    <t>Aquisição do ativo intangível</t>
  </si>
  <si>
    <t>Acquisition of intangible assets</t>
  </si>
  <si>
    <t>Adquisición de activos intangibles</t>
  </si>
  <si>
    <t>Fluxo de caixa utilizado nas atividades de investimento</t>
  </si>
  <si>
    <t>Net Cash Provided by (Used In) Investing Activities</t>
  </si>
  <si>
    <t>Efectivo neto proporcionado por (utilizado en) actividades de inversión</t>
  </si>
  <si>
    <t>Fluxo de caixa das atividades de financiamento</t>
  </si>
  <si>
    <t>Cash flow from financing activities</t>
  </si>
  <si>
    <t>Flujo de efectivo de actividades de financiamiento</t>
  </si>
  <si>
    <t>Aumento de capital</t>
  </si>
  <si>
    <t>Capital Increase</t>
  </si>
  <si>
    <t>Captação de empréstimos</t>
  </si>
  <si>
    <t>Proceeds from Borrowings</t>
  </si>
  <si>
    <t>Ingresos por préstamos</t>
  </si>
  <si>
    <t>Pagamento de empréstimos e financiamentos</t>
  </si>
  <si>
    <t>Repayment of Borrowings</t>
  </si>
  <si>
    <t>Pago de préstamos</t>
  </si>
  <si>
    <t>Pagamento de passivo de arrendamento</t>
  </si>
  <si>
    <t>Payment of Lease Liabilities</t>
  </si>
  <si>
    <t>Pago de obligaciones de arrendamiento</t>
  </si>
  <si>
    <t>Caixa líquido proveniente das atividades de financiamento</t>
  </si>
  <si>
    <t>Net Cash Provided by (Used In) Financing Activities</t>
  </si>
  <si>
    <t>Efectivo neto proporcionado por (utilizado en) actividades de financiamiento</t>
  </si>
  <si>
    <t>Aumento (redução) líquida em caixa e equivalentes de caixa</t>
  </si>
  <si>
    <t>Net increase (decrease) in cash and cash equivalents</t>
  </si>
  <si>
    <t>Aumento neto (disminución) de efectivo y equivalentes de efectivo</t>
  </si>
  <si>
    <t>Caixa e equivalentes de caixa no início do exercício</t>
  </si>
  <si>
    <t>Cash and cash equivalents at the beginning of the period</t>
  </si>
  <si>
    <t>Efectivo y equivalentes de efectivo al inicio del período</t>
  </si>
  <si>
    <t>Caixa e equivalentes de caixa no final do exercício</t>
  </si>
  <si>
    <t>Cash and cash equivalents at the end of the period</t>
  </si>
  <si>
    <t>Efectivo y equivalentes de efectivo al final del período</t>
  </si>
  <si>
    <t>%</t>
  </si>
  <si>
    <t>1T19</t>
  </si>
  <si>
    <t>Q1 19</t>
  </si>
  <si>
    <t>2T19</t>
  </si>
  <si>
    <t>Q2 19</t>
  </si>
  <si>
    <t>3T19</t>
  </si>
  <si>
    <t>Q3 19</t>
  </si>
  <si>
    <t>4T19</t>
  </si>
  <si>
    <t>Q4 19</t>
  </si>
  <si>
    <t>1T20</t>
  </si>
  <si>
    <t>Q1 20</t>
  </si>
  <si>
    <t>2T20</t>
  </si>
  <si>
    <t>Q2 20</t>
  </si>
  <si>
    <t>3T20</t>
  </si>
  <si>
    <t>Q3 20</t>
  </si>
  <si>
    <t>4T20</t>
  </si>
  <si>
    <t>Q4 20</t>
  </si>
  <si>
    <t>1T21</t>
  </si>
  <si>
    <t>Q1 21</t>
  </si>
  <si>
    <t>2T21</t>
  </si>
  <si>
    <t>Q2 21</t>
  </si>
  <si>
    <t>3T21</t>
  </si>
  <si>
    <t>Q3 21</t>
  </si>
  <si>
    <t>4T21</t>
  </si>
  <si>
    <t>Q4 21</t>
  </si>
  <si>
    <t>1T22</t>
  </si>
  <si>
    <t>Q1 22</t>
  </si>
  <si>
    <t>2T22</t>
  </si>
  <si>
    <t>Q2 22</t>
  </si>
  <si>
    <t>3T22</t>
  </si>
  <si>
    <t>Q3 22</t>
  </si>
  <si>
    <t>4T22</t>
  </si>
  <si>
    <t>Q4 22</t>
  </si>
  <si>
    <t>1T23</t>
  </si>
  <si>
    <t>Q1 23</t>
  </si>
  <si>
    <t>2T23</t>
  </si>
  <si>
    <t>Q2 23</t>
  </si>
  <si>
    <t>3T23</t>
  </si>
  <si>
    <t>Q3 23</t>
  </si>
  <si>
    <t>3 meses findos</t>
  </si>
  <si>
    <t>3 months ended</t>
  </si>
  <si>
    <t>3 meses finalizados</t>
  </si>
  <si>
    <t>6 meses findos</t>
  </si>
  <si>
    <t>6 months ended</t>
  </si>
  <si>
    <t>6 meses finalizados</t>
  </si>
  <si>
    <t>9 meses findos</t>
  </si>
  <si>
    <t>9 months ended</t>
  </si>
  <si>
    <t>9 meses finalizados</t>
  </si>
  <si>
    <t>12 meses findos</t>
  </si>
  <si>
    <t>12 months ended</t>
  </si>
  <si>
    <t>12 meses finalizados</t>
  </si>
  <si>
    <t>% RL</t>
  </si>
  <si>
    <t>% of NR</t>
  </si>
  <si>
    <t>% de ING</t>
  </si>
  <si>
    <t>Dados Históricos</t>
  </si>
  <si>
    <t>Historical Data</t>
  </si>
  <si>
    <t>Información Histórica</t>
  </si>
  <si>
    <t>Índice</t>
  </si>
  <si>
    <t>Table of Content</t>
  </si>
  <si>
    <t>Idioma</t>
  </si>
  <si>
    <t>Language</t>
  </si>
  <si>
    <t>Balance Sheet</t>
  </si>
  <si>
    <t>Balance General Consolidado</t>
  </si>
  <si>
    <t>Income Statement</t>
  </si>
  <si>
    <t>Estado de Resultados Consolidado</t>
  </si>
  <si>
    <t>Cash Flow Statement</t>
  </si>
  <si>
    <t>Estado de Flujos de Efectivo Consolidado</t>
  </si>
  <si>
    <t>Operational Performance</t>
  </si>
  <si>
    <t>Operacional y Desempeño Financiero</t>
  </si>
  <si>
    <t>Lista de Lojas</t>
  </si>
  <si>
    <t>Store List</t>
  </si>
  <si>
    <t>Lista de Tiendas</t>
  </si>
  <si>
    <t>Selecione o idioma desejado</t>
  </si>
  <si>
    <t>Select the desired language</t>
  </si>
  <si>
    <t>Seleccione el idioma deseado</t>
  </si>
  <si>
    <t>Fale com o RI</t>
  </si>
  <si>
    <t>Contact IR</t>
  </si>
  <si>
    <t>Habla con RI</t>
  </si>
  <si>
    <t>Instrumentos Derivativos</t>
  </si>
  <si>
    <t>Derivative Instruments</t>
  </si>
  <si>
    <t>Instrumentos derivados</t>
  </si>
  <si>
    <t>4T23</t>
  </si>
  <si>
    <t>Q4 23</t>
  </si>
  <si>
    <t>1T24</t>
  </si>
  <si>
    <t>Q1 24</t>
  </si>
  <si>
    <t>2T24</t>
  </si>
  <si>
    <t>Q2 24</t>
  </si>
  <si>
    <t>3T24</t>
  </si>
  <si>
    <t>Q3 24</t>
  </si>
  <si>
    <t>4T24</t>
  </si>
  <si>
    <t>Q4 24</t>
  </si>
  <si>
    <t>Pagamento de contingências</t>
  </si>
  <si>
    <t>Payment of contingencies</t>
  </si>
  <si>
    <t>Pago de contingencias</t>
  </si>
  <si>
    <t>Resgate de aplicação financeira</t>
  </si>
  <si>
    <t>Redemption of financial investment</t>
  </si>
  <si>
    <t>Redención de inversiones financieras.</t>
  </si>
  <si>
    <t>Dívidas com acionistas não controladores</t>
  </si>
  <si>
    <t>Debts with non-controlling shareholders</t>
  </si>
  <si>
    <t>Deudas con accionistas no controladores</t>
  </si>
  <si>
    <t>Other accounts payable</t>
  </si>
  <si>
    <t>Otras cuentas por pagar</t>
  </si>
  <si>
    <t>Tributos Diferidos</t>
  </si>
  <si>
    <t>Deferred Taxes</t>
  </si>
  <si>
    <t>Impuestos diferidos</t>
  </si>
  <si>
    <t>Atualização monetária sobre contingencias</t>
  </si>
  <si>
    <t>Monetary update on contingencies</t>
  </si>
  <si>
    <t>Actualización monetaria sobre contingencias</t>
  </si>
  <si>
    <t>Amortização de mais Valia</t>
  </si>
  <si>
    <t>Value gain amortization</t>
  </si>
  <si>
    <t>Amortización de ganancias de capital</t>
  </si>
  <si>
    <t>Efeito do caixa da incorporação de controlada</t>
  </si>
  <si>
    <t>Cash effect of incorporation of subsidiary</t>
  </si>
  <si>
    <t>Efecto de caja de la constitución de una filial</t>
  </si>
  <si>
    <t>1T25</t>
  </si>
  <si>
    <t>x</t>
  </si>
  <si>
    <t>Outras Contas a receber</t>
  </si>
  <si>
    <t>-</t>
  </si>
  <si>
    <t>Mobly</t>
  </si>
  <si>
    <t>Tok&amp;Stok</t>
  </si>
  <si>
    <t>Anchieta</t>
  </si>
  <si>
    <t>Brasil</t>
  </si>
  <si>
    <t>Dom Pedro</t>
  </si>
  <si>
    <t>Campinas</t>
  </si>
  <si>
    <t>Nações Unidas</t>
  </si>
  <si>
    <t>Ribeirão Preto</t>
  </si>
  <si>
    <t>São José dos Campos</t>
  </si>
  <si>
    <t xml:space="preserve">Tietê </t>
  </si>
  <si>
    <t>Villa Lobos</t>
  </si>
  <si>
    <t>Santos</t>
  </si>
  <si>
    <t>Belo Horizonte</t>
  </si>
  <si>
    <t>15/02/2024</t>
  </si>
  <si>
    <t>Aricanduva</t>
  </si>
  <si>
    <t>Carapicuíba</t>
  </si>
  <si>
    <t>Dutra</t>
  </si>
  <si>
    <t>Guarulhos</t>
  </si>
  <si>
    <t>Jundiaí</t>
  </si>
  <si>
    <t>Taubaté</t>
  </si>
  <si>
    <t>Franquia</t>
  </si>
  <si>
    <t>Tietê Plaza</t>
  </si>
  <si>
    <t>Bauru</t>
  </si>
  <si>
    <t>Penha</t>
  </si>
  <si>
    <t>Barra da Tijuca</t>
  </si>
  <si>
    <t>27/07/2005</t>
  </si>
  <si>
    <t>7.041M²</t>
  </si>
  <si>
    <t>Marginal Tietê</t>
  </si>
  <si>
    <t>5,599 mt²</t>
  </si>
  <si>
    <t>Pinheiros</t>
  </si>
  <si>
    <t>22/03/1983</t>
  </si>
  <si>
    <t>6.996m²</t>
  </si>
  <si>
    <t>Top</t>
  </si>
  <si>
    <t>Brasília</t>
  </si>
  <si>
    <t>23/02/1999</t>
  </si>
  <si>
    <t>DIstrito Federal</t>
  </si>
  <si>
    <t>2600m2</t>
  </si>
  <si>
    <t>Botafogo</t>
  </si>
  <si>
    <t>1.801 M²</t>
  </si>
  <si>
    <t>20/06/2007</t>
  </si>
  <si>
    <t>4.701m²</t>
  </si>
  <si>
    <t>Curitiba</t>
  </si>
  <si>
    <t>3.818 m²</t>
  </si>
  <si>
    <t>Ibirapuera</t>
  </si>
  <si>
    <t xml:space="preserve">Top </t>
  </si>
  <si>
    <t>Porto Alegre</t>
  </si>
  <si>
    <t>3349m²</t>
  </si>
  <si>
    <t>Recife Riomar</t>
  </si>
  <si>
    <t>Recife</t>
  </si>
  <si>
    <t>5.487m²</t>
  </si>
  <si>
    <t>Salvador</t>
  </si>
  <si>
    <t>22/03/2005</t>
  </si>
  <si>
    <t>4.093 m²</t>
  </si>
  <si>
    <t>Full 1</t>
  </si>
  <si>
    <t>Belém</t>
  </si>
  <si>
    <t>27/08/2015</t>
  </si>
  <si>
    <t>2518m²</t>
  </si>
  <si>
    <t>2.559M²</t>
  </si>
  <si>
    <t>Copacabana</t>
  </si>
  <si>
    <t>1510 M²</t>
  </si>
  <si>
    <t>Florianópolis</t>
  </si>
  <si>
    <t>30/03/2011</t>
  </si>
  <si>
    <t>2.133 m²</t>
  </si>
  <si>
    <t>Goiânia</t>
  </si>
  <si>
    <t>26/26/2001</t>
  </si>
  <si>
    <t>Goiania</t>
  </si>
  <si>
    <t>2648 m²</t>
  </si>
  <si>
    <t>Higienópolis</t>
  </si>
  <si>
    <t>15/03/2000</t>
  </si>
  <si>
    <t>1.717m²</t>
  </si>
  <si>
    <t>Niterói</t>
  </si>
  <si>
    <t>1.838 M²</t>
  </si>
  <si>
    <t>Fortaleza - Riomar</t>
  </si>
  <si>
    <t>19/12/2014</t>
  </si>
  <si>
    <t>Fortaleza</t>
  </si>
  <si>
    <t>2.46 1 / 3.274</t>
  </si>
  <si>
    <t>Ribeirão Preto Iguatemi</t>
  </si>
  <si>
    <t>20/11/12019 (no shopping)</t>
  </si>
  <si>
    <t>1.750 mt²</t>
  </si>
  <si>
    <t>Vitória</t>
  </si>
  <si>
    <t>30/11/2019</t>
  </si>
  <si>
    <t>Espiríto Santo</t>
  </si>
  <si>
    <t>3024 m²</t>
  </si>
  <si>
    <t>Full 2</t>
  </si>
  <si>
    <t>ABC</t>
  </si>
  <si>
    <t>19/09/20000</t>
  </si>
  <si>
    <t>Santo André</t>
  </si>
  <si>
    <t>2.598m²</t>
  </si>
  <si>
    <t>Alphaville</t>
  </si>
  <si>
    <t>28/04/2011</t>
  </si>
  <si>
    <t>Barueri</t>
  </si>
  <si>
    <t>Balneário Camboriú</t>
  </si>
  <si>
    <t>2243m2</t>
  </si>
  <si>
    <t>Brasília Iguatemi</t>
  </si>
  <si>
    <t>2548m²</t>
  </si>
  <si>
    <t>Cuiabá</t>
  </si>
  <si>
    <t>1.951 M²</t>
  </si>
  <si>
    <t>D&amp;D</t>
  </si>
  <si>
    <t>18/11/1998</t>
  </si>
  <si>
    <t>4.000m² (em reforma)</t>
  </si>
  <si>
    <t>João Pessoa</t>
  </si>
  <si>
    <t>João Pesosa</t>
  </si>
  <si>
    <t>2.228m²</t>
  </si>
  <si>
    <t>2.272m²</t>
  </si>
  <si>
    <t>São Luis</t>
  </si>
  <si>
    <t>20/10/2016</t>
  </si>
  <si>
    <t>2.141 m²</t>
  </si>
  <si>
    <t>Teresina</t>
  </si>
  <si>
    <t>24/05/2016</t>
  </si>
  <si>
    <t>2.296 m³</t>
  </si>
  <si>
    <t>Standard</t>
  </si>
  <si>
    <t>Aracajú</t>
  </si>
  <si>
    <t>13/12/2017</t>
  </si>
  <si>
    <t>Se</t>
  </si>
  <si>
    <t>Aracaju</t>
  </si>
  <si>
    <t>2.051m²</t>
  </si>
  <si>
    <t>Campo Grande</t>
  </si>
  <si>
    <t>Joinville</t>
  </si>
  <si>
    <t>25/05/2022</t>
  </si>
  <si>
    <t>2.135 m²</t>
  </si>
  <si>
    <t>Londrina</t>
  </si>
  <si>
    <t>15/12/2008</t>
  </si>
  <si>
    <t>1964m²</t>
  </si>
  <si>
    <t>Maceió</t>
  </si>
  <si>
    <t>2,080 M²</t>
  </si>
  <si>
    <t>Manaus</t>
  </si>
  <si>
    <t>2.666M²</t>
  </si>
  <si>
    <t>Natal</t>
  </si>
  <si>
    <t>24/07/2021</t>
  </si>
  <si>
    <t>1.671m²</t>
  </si>
  <si>
    <t>Santa Cruz</t>
  </si>
  <si>
    <t>19/11/2001</t>
  </si>
  <si>
    <t>1.865m²</t>
  </si>
  <si>
    <t>Iguatemi Porto Alegre</t>
  </si>
  <si>
    <t>27/04/2016</t>
  </si>
  <si>
    <t>838 M²</t>
  </si>
  <si>
    <t>Shopping Iguatemi | São José do Rio Preto</t>
  </si>
  <si>
    <t>26.04.2014</t>
  </si>
  <si>
    <t>São José do Rio Preto</t>
  </si>
  <si>
    <t>2.500mt²</t>
  </si>
  <si>
    <t>Sorocaba</t>
  </si>
  <si>
    <t>23/12/2013</t>
  </si>
  <si>
    <t>2.059m²</t>
  </si>
  <si>
    <t>18/06/2019</t>
  </si>
  <si>
    <t>3000m²</t>
  </si>
  <si>
    <t>Compacta</t>
  </si>
  <si>
    <t>Curitiba Pátio Batel</t>
  </si>
  <si>
    <t>15/02/2022</t>
  </si>
  <si>
    <t>Cidade São Paulo</t>
  </si>
  <si>
    <t>456m²</t>
  </si>
  <si>
    <t>Market Place</t>
  </si>
  <si>
    <t>28/10/2008</t>
  </si>
  <si>
    <t>483m²</t>
  </si>
  <si>
    <t>Mooca</t>
  </si>
  <si>
    <t>28/11/2011</t>
  </si>
  <si>
    <t>631m²</t>
  </si>
  <si>
    <t>707,44 m²</t>
  </si>
  <si>
    <t>Shopping Tijuca</t>
  </si>
  <si>
    <t>19/02/2020</t>
  </si>
  <si>
    <t>396 M²</t>
  </si>
  <si>
    <t>Pompéia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</si>
</sst>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6">
    <numFmt numFmtId="164" formatCode="_(#,##0_)_%;\(#,##0\)_%;_(&quot;–&quot;_)_%;_(@_)_%"/>
    <numFmt numFmtId="165" formatCode="0.0%"/>
    <numFmt numFmtId="166" formatCode="#,##0;\(#,##0\);&quot;-&quot;"/>
    <numFmt numFmtId="167" formatCode="#,##0;\(#,##0\);\-"/>
    <numFmt numFmtId="168" formatCode="#,##0;(#,##0);&quot;-&quot;"/>
    <numFmt numFmtId="169" formatCode="#,##0;\(#,##0\)"/>
    <numFmt numFmtId="170" formatCode="#,##0.00000;\(#,##0.00000\)"/>
    <numFmt numFmtId="171" formatCode="#,##0.00000;(#,##0.00000);&quot;-&quot;"/>
    <numFmt numFmtId="172" formatCode="#,##;(#,##);-"/>
    <numFmt numFmtId="173" formatCode="#,###;\(#,###\);\-"/>
    <numFmt numFmtId="174" formatCode="0.0%;\(0.0%\);&quot;-&quot;"/>
    <numFmt numFmtId="175" formatCode="0.0\ \p\p;\(0.00\)\ \p\p;&quot;-&quot;"/>
    <numFmt numFmtId="176" formatCode="#,##0.000;\(#,##0.000\);&quot;-&quot;"/>
    <numFmt numFmtId="177" formatCode="0\ \p\p;\(0.0\)\ \p\p;&quot;-&quot;"/>
    <numFmt numFmtId="178" formatCode="mm/dd/yyyy"/>
    <numFmt numFmtId="179" formatCode="m/d/yyyy"/>
  </numFmts>
  <fonts count="32">
    <font>
      <sz val="10.0"/>
      <color rgb="FF000000"/>
      <name val="Arial"/>
      <scheme val="minor"/>
    </font>
    <font>
      <sz val="11.0"/>
      <color theme="1"/>
      <name val="Open Sans"/>
    </font>
    <font>
      <sz val="11.0"/>
      <color rgb="FF000000"/>
      <name val="Open Sans"/>
    </font>
    <font>
      <sz val="10.0"/>
      <color rgb="FF000000"/>
      <name val="Open Sans"/>
    </font>
    <font>
      <sz val="8.0"/>
      <color theme="1"/>
      <name val="Arial"/>
    </font>
    <font>
      <b/>
      <sz val="20.0"/>
      <color rgb="FF226959"/>
      <name val="Open Sans"/>
    </font>
    <font>
      <b/>
      <sz val="14.0"/>
      <color rgb="FF226959"/>
      <name val="Open Sans"/>
    </font>
    <font>
      <sz val="10.0"/>
      <color rgb="FF226959"/>
      <name val="Open Sans"/>
    </font>
    <font>
      <u/>
      <sz val="12.0"/>
      <color theme="10"/>
      <name val="Open Sans"/>
    </font>
    <font>
      <sz val="12.0"/>
      <color rgb="FF000000"/>
      <name val="Open Sans"/>
    </font>
    <font/>
    <font>
      <sz val="12.0"/>
      <color theme="10"/>
      <name val="Open Sans"/>
    </font>
    <font>
      <u/>
      <sz val="12.0"/>
      <color rgb="FF1155CC"/>
      <name val="Open Sans"/>
    </font>
    <font>
      <b/>
      <sz val="10.0"/>
      <color rgb="FF000000"/>
      <name val="Arial"/>
    </font>
    <font>
      <sz val="10.0"/>
      <color rgb="FF000000"/>
      <name val="Arial"/>
    </font>
    <font>
      <sz val="8.0"/>
      <color theme="1"/>
      <name val="Poppins"/>
    </font>
    <font>
      <sz val="8.0"/>
      <color rgb="FF000000"/>
      <name val="Poppins"/>
    </font>
    <font>
      <b/>
      <sz val="8.0"/>
      <color rgb="FF000000"/>
      <name val="Poppins"/>
    </font>
    <font>
      <b/>
      <sz val="10.0"/>
      <color theme="0"/>
      <name val="Poppins"/>
    </font>
    <font>
      <sz val="8.0"/>
      <color theme="0"/>
      <name val="Poppins"/>
    </font>
    <font>
      <b/>
      <sz val="10.0"/>
      <color rgb="FFFFFFFF"/>
      <name val="Poppins"/>
    </font>
    <font>
      <b/>
      <sz val="8.0"/>
      <color theme="1"/>
      <name val="Poppins"/>
    </font>
    <font>
      <sz val="10.0"/>
      <color rgb="FF000000"/>
      <name val="Poppins"/>
    </font>
    <font>
      <color theme="1"/>
      <name val="Poppins"/>
    </font>
    <font>
      <sz val="10.0"/>
      <color theme="1"/>
      <name val="Poppins"/>
    </font>
    <font>
      <i/>
      <sz val="8.0"/>
      <color theme="1"/>
      <name val="Poppins"/>
    </font>
    <font>
      <b/>
      <sz val="10.0"/>
      <color rgb="FF000000"/>
      <name val="Poppins"/>
    </font>
    <font>
      <i/>
      <sz val="8.0"/>
      <color rgb="FF000000"/>
      <name val="Poppins"/>
    </font>
    <font>
      <i/>
      <sz val="8.0"/>
      <color rgb="FF0000FF"/>
      <name val="Poppins"/>
    </font>
    <font>
      <b/>
      <i/>
      <sz val="8.0"/>
      <color rgb="FF0000FF"/>
      <name val="Poppins"/>
    </font>
    <font>
      <b/>
      <sz val="10.0"/>
      <color theme="1"/>
      <name val="Poppins"/>
    </font>
    <font>
      <b/>
      <i/>
      <sz val="8.0"/>
      <color rgb="FF000000"/>
      <name val="Poppins"/>
    </font>
  </fonts>
  <fills count="6">
    <fill>
      <patternFill patternType="none"/>
    </fill>
    <fill>
      <patternFill patternType="lightGray"/>
    </fill>
    <fill>
      <patternFill patternType="solid">
        <fgColor rgb="FF226959"/>
        <bgColor rgb="FF226959"/>
      </patternFill>
    </fill>
    <fill>
      <patternFill patternType="solid">
        <fgColor rgb="FFFFFFFF"/>
        <bgColor rgb="FFFFFFFF"/>
      </patternFill>
    </fill>
    <fill>
      <patternFill patternType="solid">
        <fgColor rgb="FFFF4600"/>
        <bgColor rgb="FFFF4600"/>
      </patternFill>
    </fill>
    <fill>
      <patternFill patternType="solid">
        <fgColor rgb="FFFFCC99"/>
        <bgColor rgb="FFFFCC99"/>
      </patternFill>
    </fill>
  </fills>
  <borders count="21">
    <border/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</border>
    <border>
      <right style="medium">
        <color rgb="FF000000"/>
      </right>
    </border>
    <border>
      <bottom style="thin">
        <color theme="1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uble">
        <color rgb="FF000000"/>
      </bottom>
    </border>
    <border>
      <left/>
      <right/>
      <top/>
    </border>
    <border>
      <left/>
      <top/>
      <bottom/>
    </border>
    <border>
      <top/>
      <bottom/>
    </border>
    <border>
      <left/>
      <right/>
    </border>
    <border>
      <left/>
      <right/>
      <top/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0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4" fillId="2" fontId="1" numFmtId="0" xfId="0" applyBorder="1" applyFont="1"/>
    <xf borderId="5" fillId="2" fontId="1" numFmtId="0" xfId="0" applyBorder="1" applyFont="1"/>
    <xf borderId="6" fillId="2" fontId="1" numFmtId="0" xfId="0" applyBorder="1" applyFont="1"/>
    <xf borderId="5" fillId="2" fontId="2" numFmtId="0" xfId="0" applyBorder="1" applyFont="1"/>
    <xf borderId="7" fillId="0" fontId="1" numFmtId="0" xfId="0" applyBorder="1" applyFont="1"/>
    <xf borderId="0" fillId="0" fontId="3" numFmtId="0" xfId="0" applyFont="1"/>
    <xf borderId="8" fillId="0" fontId="3" numFmtId="0" xfId="0" applyBorder="1" applyFont="1"/>
    <xf borderId="5" fillId="3" fontId="4" numFmtId="0" xfId="0" applyAlignment="1" applyBorder="1" applyFill="1" applyFont="1">
      <alignment horizontal="center" vertical="center"/>
    </xf>
    <xf borderId="0" fillId="0" fontId="5" numFmtId="0" xfId="0" applyFont="1"/>
    <xf borderId="9" fillId="0" fontId="6" numFmtId="0" xfId="0" applyBorder="1" applyFont="1"/>
    <xf borderId="9" fillId="0" fontId="7" numFmtId="0" xfId="0" applyBorder="1" applyFont="1"/>
    <xf borderId="0" fillId="0" fontId="7" numFmtId="0" xfId="0" applyFont="1"/>
    <xf borderId="9" fillId="0" fontId="3" numFmtId="0" xfId="0" applyBorder="1" applyFont="1"/>
    <xf borderId="0" fillId="0" fontId="8" numFmtId="0" xfId="0" applyFont="1"/>
    <xf borderId="0" fillId="0" fontId="9" numFmtId="164" xfId="0" applyAlignment="1" applyFont="1" applyNumberFormat="1">
      <alignment horizontal="left"/>
    </xf>
    <xf borderId="9" fillId="0" fontId="9" numFmtId="0" xfId="0" applyAlignment="1" applyBorder="1" applyFont="1">
      <alignment horizontal="center"/>
    </xf>
    <xf borderId="9" fillId="0" fontId="10" numFmtId="0" xfId="0" applyBorder="1" applyFont="1"/>
    <xf borderId="0" fillId="0" fontId="11" numFmtId="0" xfId="0" applyFont="1"/>
    <xf borderId="0" fillId="0" fontId="9" numFmtId="0" xfId="0" applyFont="1"/>
    <xf borderId="0" fillId="0" fontId="12" numFmtId="0" xfId="0" applyFont="1"/>
    <xf borderId="10" fillId="0" fontId="1" numFmtId="0" xfId="0" applyBorder="1" applyFont="1"/>
    <xf borderId="11" fillId="0" fontId="3" numFmtId="0" xfId="0" applyBorder="1" applyFont="1"/>
    <xf borderId="12" fillId="0" fontId="3" numFmtId="0" xfId="0" applyBorder="1" applyFont="1"/>
    <xf borderId="0" fillId="0" fontId="13" numFmtId="0" xfId="0" applyAlignment="1" applyFont="1">
      <alignment horizontal="center"/>
    </xf>
    <xf borderId="0" fillId="0" fontId="14" numFmtId="0" xfId="0" applyAlignment="1" applyFont="1">
      <alignment horizontal="center"/>
    </xf>
    <xf borderId="0" fillId="0" fontId="14" numFmtId="0" xfId="0" applyFont="1"/>
    <xf borderId="0" fillId="0" fontId="4" numFmtId="0" xfId="0" applyFont="1"/>
    <xf borderId="5" fillId="3" fontId="15" numFmtId="0" xfId="0" applyAlignment="1" applyBorder="1" applyFont="1">
      <alignment vertical="center"/>
    </xf>
    <xf borderId="0" fillId="0" fontId="15" numFmtId="0" xfId="0" applyAlignment="1" applyFont="1">
      <alignment horizontal="left" vertical="center"/>
    </xf>
    <xf borderId="0" fillId="0" fontId="16" numFmtId="0" xfId="0" applyAlignment="1" applyFont="1">
      <alignment horizontal="center" shrinkToFit="0" vertical="center" wrapText="1"/>
    </xf>
    <xf borderId="0" fillId="0" fontId="17" numFmtId="165" xfId="0" applyAlignment="1" applyFont="1" applyNumberFormat="1">
      <alignment horizontal="center" vertical="center"/>
    </xf>
    <xf borderId="0" fillId="0" fontId="17" numFmtId="14" xfId="0" applyAlignment="1" applyFont="1" applyNumberFormat="1">
      <alignment horizontal="center" vertical="center"/>
    </xf>
    <xf borderId="0" fillId="0" fontId="15" numFmtId="0" xfId="0" applyAlignment="1" applyFont="1">
      <alignment vertical="center"/>
    </xf>
    <xf borderId="5" fillId="3" fontId="17" numFmtId="14" xfId="0" applyAlignment="1" applyBorder="1" applyFont="1" applyNumberFormat="1">
      <alignment horizontal="center" vertical="center"/>
    </xf>
    <xf borderId="5" fillId="3" fontId="15" numFmtId="0" xfId="0" applyAlignment="1" applyBorder="1" applyFont="1">
      <alignment horizontal="center" vertical="center"/>
    </xf>
    <xf borderId="5" fillId="3" fontId="15" numFmtId="0" xfId="0" applyAlignment="1" applyBorder="1" applyFont="1">
      <alignment horizontal="left" vertical="center"/>
    </xf>
    <xf borderId="5" fillId="3" fontId="18" numFmtId="0" xfId="0" applyAlignment="1" applyBorder="1" applyFont="1">
      <alignment horizontal="center" vertical="center"/>
    </xf>
    <xf borderId="5" fillId="4" fontId="18" numFmtId="0" xfId="0" applyAlignment="1" applyBorder="1" applyFill="1" applyFont="1">
      <alignment horizontal="center" shrinkToFit="0" vertical="center" wrapText="1"/>
    </xf>
    <xf borderId="5" fillId="4" fontId="18" numFmtId="0" xfId="0" applyAlignment="1" applyBorder="1" applyFont="1">
      <alignment horizontal="center" vertical="center"/>
    </xf>
    <xf borderId="0" fillId="0" fontId="19" numFmtId="0" xfId="0" applyAlignment="1" applyFont="1">
      <alignment horizontal="center" vertical="center"/>
    </xf>
    <xf borderId="5" fillId="2" fontId="18" numFmtId="0" xfId="0" applyAlignment="1" applyBorder="1" applyFont="1">
      <alignment horizontal="center" vertical="center"/>
    </xf>
    <xf borderId="5" fillId="2" fontId="20" numFmtId="0" xfId="0" applyAlignment="1" applyBorder="1" applyFont="1">
      <alignment horizontal="center" readingOrder="0" vertical="center"/>
    </xf>
    <xf borderId="0" fillId="0" fontId="17" numFmtId="0" xfId="0" applyAlignment="1" applyFont="1">
      <alignment horizontal="left" vertical="center"/>
    </xf>
    <xf borderId="0" fillId="0" fontId="17" numFmtId="166" xfId="0" applyAlignment="1" applyFont="1" applyNumberFormat="1">
      <alignment horizontal="center" vertical="center"/>
    </xf>
    <xf borderId="5" fillId="3" fontId="17" numFmtId="166" xfId="0" applyAlignment="1" applyBorder="1" applyFont="1" applyNumberFormat="1">
      <alignment horizontal="center" vertical="center"/>
    </xf>
    <xf borderId="5" fillId="3" fontId="21" numFmtId="0" xfId="0" applyAlignment="1" applyBorder="1" applyFont="1">
      <alignment vertical="center"/>
    </xf>
    <xf borderId="5" fillId="3" fontId="17" numFmtId="0" xfId="0" applyAlignment="1" applyBorder="1" applyFont="1">
      <alignment horizontal="left" shrinkToFit="0" vertical="center" wrapText="1"/>
    </xf>
    <xf borderId="5" fillId="3" fontId="22" numFmtId="0" xfId="0" applyAlignment="1" applyBorder="1" applyFont="1">
      <alignment shrinkToFit="0" vertical="center" wrapText="1"/>
    </xf>
    <xf borderId="5" fillId="3" fontId="22" numFmtId="165" xfId="0" applyAlignment="1" applyBorder="1" applyFont="1" applyNumberFormat="1">
      <alignment shrinkToFit="0" vertical="center" wrapText="1"/>
    </xf>
    <xf borderId="0" fillId="0" fontId="17" numFmtId="166" xfId="0" applyAlignment="1" applyFont="1" applyNumberFormat="1">
      <alignment horizontal="center"/>
    </xf>
    <xf borderId="5" fillId="3" fontId="22" numFmtId="0" xfId="0" applyAlignment="1" applyBorder="1" applyFont="1">
      <alignment horizontal="left" shrinkToFit="0" vertical="center" wrapText="1"/>
    </xf>
    <xf borderId="0" fillId="0" fontId="16" numFmtId="166" xfId="0" applyAlignment="1" applyFont="1" applyNumberFormat="1">
      <alignment horizontal="center"/>
    </xf>
    <xf borderId="0" fillId="0" fontId="16" numFmtId="166" xfId="0" applyAlignment="1" applyFont="1" applyNumberFormat="1">
      <alignment horizontal="center" vertical="center"/>
    </xf>
    <xf borderId="0" fillId="0" fontId="22" numFmtId="165" xfId="0" applyFont="1" applyNumberFormat="1"/>
    <xf borderId="5" fillId="3" fontId="16" numFmtId="0" xfId="0" applyAlignment="1" applyBorder="1" applyFont="1">
      <alignment horizontal="left" shrinkToFit="0" vertical="center" wrapText="1"/>
    </xf>
    <xf borderId="0" fillId="0" fontId="16" numFmtId="167" xfId="0" applyAlignment="1" applyFont="1" applyNumberFormat="1">
      <alignment horizontal="center" shrinkToFit="0" vertical="center" wrapText="1"/>
    </xf>
    <xf borderId="0" fillId="0" fontId="16" numFmtId="165" xfId="0" applyAlignment="1" applyFont="1" applyNumberFormat="1">
      <alignment horizontal="center" shrinkToFit="0" vertical="center" wrapText="1"/>
    </xf>
    <xf borderId="0" fillId="0" fontId="23" numFmtId="0" xfId="0" applyFont="1"/>
    <xf borderId="0" fillId="0" fontId="16" numFmtId="168" xfId="0" applyAlignment="1" applyFont="1" applyNumberFormat="1">
      <alignment horizontal="center" vertical="center"/>
    </xf>
    <xf borderId="0" fillId="0" fontId="15" numFmtId="167" xfId="0" applyAlignment="1" applyFont="1" applyNumberFormat="1">
      <alignment horizontal="center" vertical="center"/>
    </xf>
    <xf borderId="0" fillId="0" fontId="15" numFmtId="168" xfId="0" applyAlignment="1" applyFont="1" applyNumberFormat="1">
      <alignment horizontal="center" vertical="center"/>
    </xf>
    <xf borderId="11" fillId="0" fontId="16" numFmtId="167" xfId="0" applyAlignment="1" applyBorder="1" applyFont="1" applyNumberFormat="1">
      <alignment horizontal="center" shrinkToFit="0" vertical="center" wrapText="1"/>
    </xf>
    <xf borderId="11" fillId="0" fontId="16" numFmtId="165" xfId="0" applyAlignment="1" applyBorder="1" applyFont="1" applyNumberFormat="1">
      <alignment horizontal="center" shrinkToFit="0" vertical="center" wrapText="1"/>
    </xf>
    <xf borderId="11" fillId="0" fontId="15" numFmtId="167" xfId="0" applyAlignment="1" applyBorder="1" applyFont="1" applyNumberFormat="1">
      <alignment horizontal="center" vertical="center"/>
    </xf>
    <xf borderId="11" fillId="0" fontId="15" numFmtId="168" xfId="0" applyAlignment="1" applyBorder="1" applyFont="1" applyNumberFormat="1">
      <alignment horizontal="center" vertical="center"/>
    </xf>
    <xf borderId="0" fillId="0" fontId="22" numFmtId="167" xfId="0" applyAlignment="1" applyFont="1" applyNumberFormat="1">
      <alignment shrinkToFit="0" vertical="center" wrapText="1"/>
    </xf>
    <xf borderId="0" fillId="0" fontId="22" numFmtId="165" xfId="0" applyAlignment="1" applyFont="1" applyNumberFormat="1">
      <alignment shrinkToFit="0" vertical="center" wrapText="1"/>
    </xf>
    <xf borderId="11" fillId="0" fontId="17" numFmtId="167" xfId="0" applyAlignment="1" applyBorder="1" applyFont="1" applyNumberFormat="1">
      <alignment horizontal="center" shrinkToFit="0" vertical="center" wrapText="1"/>
    </xf>
    <xf borderId="11" fillId="0" fontId="17" numFmtId="165" xfId="0" applyAlignment="1" applyBorder="1" applyFont="1" applyNumberFormat="1">
      <alignment horizontal="center" shrinkToFit="0" vertical="center" wrapText="1"/>
    </xf>
    <xf borderId="11" fillId="0" fontId="21" numFmtId="167" xfId="0" applyAlignment="1" applyBorder="1" applyFont="1" applyNumberFormat="1">
      <alignment horizontal="center" vertical="center"/>
    </xf>
    <xf borderId="0" fillId="0" fontId="15" numFmtId="168" xfId="0" applyAlignment="1" applyFont="1" applyNumberFormat="1">
      <alignment horizontal="center" readingOrder="0" vertical="center"/>
    </xf>
    <xf borderId="0" fillId="0" fontId="16" numFmtId="168" xfId="0" applyAlignment="1" applyFont="1" applyNumberFormat="1">
      <alignment horizontal="center" shrinkToFit="0" vertical="center" wrapText="1"/>
    </xf>
    <xf borderId="13" fillId="0" fontId="17" numFmtId="167" xfId="0" applyAlignment="1" applyBorder="1" applyFont="1" applyNumberFormat="1">
      <alignment horizontal="center" shrinkToFit="0" vertical="center" wrapText="1"/>
    </xf>
    <xf borderId="13" fillId="0" fontId="17" numFmtId="165" xfId="0" applyAlignment="1" applyBorder="1" applyFont="1" applyNumberFormat="1">
      <alignment horizontal="center" shrinkToFit="0" vertical="center" wrapText="1"/>
    </xf>
    <xf borderId="13" fillId="0" fontId="21" numFmtId="167" xfId="0" applyAlignment="1" applyBorder="1" applyFont="1" applyNumberFormat="1">
      <alignment horizontal="center" vertical="center"/>
    </xf>
    <xf borderId="5" fillId="3" fontId="22" numFmtId="0" xfId="0" applyBorder="1" applyFont="1"/>
    <xf borderId="0" fillId="0" fontId="15" numFmtId="167" xfId="0" applyAlignment="1" applyFont="1" applyNumberFormat="1">
      <alignment horizontal="center"/>
    </xf>
    <xf borderId="0" fillId="3" fontId="16" numFmtId="168" xfId="0" applyAlignment="1" applyFont="1" applyNumberFormat="1">
      <alignment horizontal="center" vertical="center"/>
    </xf>
    <xf borderId="14" fillId="3" fontId="22" numFmtId="0" xfId="0" applyBorder="1" applyFont="1"/>
    <xf borderId="5" fillId="3" fontId="16" numFmtId="0" xfId="0" applyAlignment="1" applyBorder="1" applyFont="1">
      <alignment horizontal="left" readingOrder="0" shrinkToFit="0" vertical="center" wrapText="1"/>
    </xf>
    <xf borderId="0" fillId="0" fontId="17" numFmtId="167" xfId="0" applyAlignment="1" applyFont="1" applyNumberFormat="1">
      <alignment horizontal="center" shrinkToFit="0" vertical="center" wrapText="1"/>
    </xf>
    <xf borderId="0" fillId="0" fontId="17" numFmtId="165" xfId="0" applyAlignment="1" applyFont="1" applyNumberFormat="1">
      <alignment horizontal="center" shrinkToFit="0" vertical="center" wrapText="1"/>
    </xf>
    <xf borderId="0" fillId="0" fontId="21" numFmtId="167" xfId="0" applyAlignment="1" applyFont="1" applyNumberFormat="1">
      <alignment horizontal="center" vertical="center"/>
    </xf>
    <xf borderId="11" fillId="0" fontId="16" numFmtId="168" xfId="0" applyAlignment="1" applyBorder="1" applyFont="1" applyNumberFormat="1">
      <alignment horizontal="center" shrinkToFit="0" vertical="center" wrapText="1"/>
    </xf>
    <xf borderId="0" fillId="0" fontId="22" numFmtId="169" xfId="0" applyAlignment="1" applyFont="1" applyNumberFormat="1">
      <alignment shrinkToFit="0" vertical="center" wrapText="1"/>
    </xf>
    <xf borderId="0" fillId="0" fontId="22" numFmtId="0" xfId="0" applyAlignment="1" applyFont="1">
      <alignment horizontal="left"/>
    </xf>
    <xf borderId="0" fillId="0" fontId="15" numFmtId="165" xfId="0" applyAlignment="1" applyFont="1" applyNumberFormat="1">
      <alignment horizontal="center" vertical="center"/>
    </xf>
    <xf borderId="5" fillId="3" fontId="20" numFmtId="0" xfId="0" applyAlignment="1" applyBorder="1" applyFont="1">
      <alignment horizontal="center" vertical="center"/>
    </xf>
    <xf borderId="5" fillId="4" fontId="20" numFmtId="0" xfId="0" applyAlignment="1" applyBorder="1" applyFont="1">
      <alignment horizontal="center" vertical="center"/>
    </xf>
    <xf borderId="5" fillId="2" fontId="20" numFmtId="0" xfId="0" applyAlignment="1" applyBorder="1" applyFont="1">
      <alignment horizontal="center" vertical="center"/>
    </xf>
    <xf borderId="0" fillId="0" fontId="17" numFmtId="0" xfId="0" applyAlignment="1" applyFont="1">
      <alignment vertical="center"/>
    </xf>
    <xf borderId="0" fillId="0" fontId="16" numFmtId="0" xfId="0" applyAlignment="1" applyFont="1">
      <alignment shrinkToFit="0" vertical="center" wrapText="1"/>
    </xf>
    <xf borderId="0" fillId="0" fontId="17" numFmtId="0" xfId="0" applyAlignment="1" applyFont="1">
      <alignment shrinkToFit="0" vertical="center" wrapText="1"/>
    </xf>
    <xf borderId="11" fillId="0" fontId="17" numFmtId="168" xfId="0" applyAlignment="1" applyBorder="1" applyFont="1" applyNumberFormat="1">
      <alignment horizontal="center" shrinkToFit="0" vertical="center" wrapText="1"/>
    </xf>
    <xf borderId="0" fillId="0" fontId="22" numFmtId="0" xfId="0" applyAlignment="1" applyFont="1">
      <alignment shrinkToFit="0" vertical="center" wrapText="1"/>
    </xf>
    <xf borderId="0" fillId="0" fontId="16" numFmtId="169" xfId="0" applyAlignment="1" applyFont="1" applyNumberFormat="1">
      <alignment horizontal="center" shrinkToFit="0" vertical="center" wrapText="1"/>
    </xf>
    <xf borderId="0" fillId="0" fontId="22" numFmtId="0" xfId="0" applyFont="1"/>
    <xf borderId="5" fillId="3" fontId="16" numFmtId="170" xfId="0" applyAlignment="1" applyBorder="1" applyFont="1" applyNumberFormat="1">
      <alignment horizontal="center" shrinkToFit="0" vertical="center" wrapText="1"/>
    </xf>
    <xf borderId="5" fillId="3" fontId="16" numFmtId="165" xfId="0" applyAlignment="1" applyBorder="1" applyFont="1" applyNumberFormat="1">
      <alignment horizontal="center" shrinkToFit="0" vertical="center" wrapText="1"/>
    </xf>
    <xf borderId="5" fillId="3" fontId="16" numFmtId="171" xfId="0" applyAlignment="1" applyBorder="1" applyFont="1" applyNumberFormat="1">
      <alignment horizontal="center" shrinkToFit="0" vertical="center" wrapText="1"/>
    </xf>
    <xf borderId="0" fillId="3" fontId="15" numFmtId="0" xfId="0" applyAlignment="1" applyFont="1">
      <alignment vertical="center"/>
    </xf>
    <xf borderId="0" fillId="3" fontId="15" numFmtId="0" xfId="0" applyAlignment="1" applyFont="1">
      <alignment horizontal="center" vertical="center"/>
    </xf>
    <xf borderId="0" fillId="3" fontId="22" numFmtId="0" xfId="0" applyFont="1"/>
    <xf borderId="5" fillId="3" fontId="15" numFmtId="0" xfId="0" applyAlignment="1" applyBorder="1" applyFont="1">
      <alignment horizontal="center" readingOrder="0" vertical="center"/>
    </xf>
    <xf borderId="14" fillId="4" fontId="20" numFmtId="0" xfId="0" applyAlignment="1" applyBorder="1" applyFont="1">
      <alignment horizontal="center" shrinkToFit="0" vertical="center" wrapText="1"/>
    </xf>
    <xf borderId="15" fillId="4" fontId="20" numFmtId="0" xfId="0" applyAlignment="1" applyBorder="1" applyFont="1">
      <alignment horizontal="center" vertical="center"/>
    </xf>
    <xf borderId="16" fillId="0" fontId="10" numFmtId="0" xfId="0" applyBorder="1" applyFont="1"/>
    <xf borderId="5" fillId="2" fontId="20" numFmtId="0" xfId="0" applyAlignment="1" applyBorder="1" applyFont="1">
      <alignment horizontal="center" readingOrder="0" shrinkToFit="0" vertical="center" wrapText="1"/>
    </xf>
    <xf borderId="17" fillId="0" fontId="10" numFmtId="0" xfId="0" applyBorder="1" applyFont="1"/>
    <xf borderId="5" fillId="4" fontId="20" numFmtId="0" xfId="0" applyAlignment="1" applyBorder="1" applyFont="1">
      <alignment horizontal="center" shrinkToFit="0" vertical="center" wrapText="1"/>
    </xf>
    <xf borderId="0" fillId="0" fontId="24" numFmtId="0" xfId="0" applyAlignment="1" applyFont="1">
      <alignment shrinkToFit="0" vertical="center" wrapText="1"/>
    </xf>
    <xf borderId="5" fillId="3" fontId="20" numFmtId="0" xfId="0" applyAlignment="1" applyBorder="1" applyFont="1">
      <alignment horizontal="center" shrinkToFit="0" vertical="center" wrapText="1"/>
    </xf>
    <xf borderId="0" fillId="0" fontId="22" numFmtId="0" xfId="0" applyAlignment="1" applyFont="1">
      <alignment shrinkToFit="0" wrapText="1"/>
    </xf>
    <xf borderId="5" fillId="2" fontId="20" numFmtId="0" xfId="0" applyAlignment="1" applyBorder="1" applyFont="1">
      <alignment horizontal="center" shrinkToFit="0" vertical="center" wrapText="1"/>
    </xf>
    <xf borderId="0" fillId="0" fontId="24" numFmtId="0" xfId="0" applyAlignment="1" applyFont="1">
      <alignment vertical="center"/>
    </xf>
    <xf borderId="5" fillId="3" fontId="17" numFmtId="166" xfId="0" applyAlignment="1" applyBorder="1" applyFont="1" applyNumberFormat="1">
      <alignment horizontal="center" shrinkToFit="0" vertical="center" wrapText="1"/>
    </xf>
    <xf borderId="5" fillId="3" fontId="22" numFmtId="166" xfId="0" applyAlignment="1" applyBorder="1" applyFont="1" applyNumberFormat="1">
      <alignment shrinkToFit="0" vertical="center" wrapText="1"/>
    </xf>
    <xf borderId="5" fillId="3" fontId="17" numFmtId="172" xfId="0" applyAlignment="1" applyBorder="1" applyFont="1" applyNumberFormat="1">
      <alignment horizontal="center" readingOrder="0" shrinkToFit="0" vertical="center" wrapText="1"/>
    </xf>
    <xf borderId="0" fillId="0" fontId="22" numFmtId="166" xfId="0" applyFont="1" applyNumberFormat="1"/>
    <xf borderId="0" fillId="0" fontId="22" numFmtId="166" xfId="0" applyAlignment="1" applyFont="1" applyNumberFormat="1">
      <alignment vertical="center"/>
    </xf>
    <xf borderId="5" fillId="3" fontId="16" numFmtId="166" xfId="0" applyAlignment="1" applyBorder="1" applyFont="1" applyNumberFormat="1">
      <alignment horizontal="center" shrinkToFit="0" vertical="center" wrapText="1"/>
    </xf>
    <xf borderId="5" fillId="3" fontId="16" numFmtId="172" xfId="0" applyAlignment="1" applyBorder="1" applyFont="1" applyNumberFormat="1">
      <alignment horizontal="center" shrinkToFit="0" vertical="center" wrapText="1"/>
    </xf>
    <xf borderId="5" fillId="3" fontId="16" numFmtId="172" xfId="0" applyAlignment="1" applyBorder="1" applyFont="1" applyNumberFormat="1">
      <alignment horizontal="center" readingOrder="0" shrinkToFit="0" vertical="center" wrapText="1"/>
    </xf>
    <xf borderId="0" fillId="0" fontId="23" numFmtId="0" xfId="0" applyAlignment="1" applyFont="1">
      <alignment vertical="bottom"/>
    </xf>
    <xf borderId="5" fillId="5" fontId="25" numFmtId="0" xfId="0" applyAlignment="1" applyBorder="1" applyFill="1" applyFont="1">
      <alignment horizontal="center" vertical="bottom"/>
    </xf>
    <xf borderId="0" fillId="0" fontId="15" numFmtId="0" xfId="0" applyAlignment="1" applyFont="1">
      <alignment shrinkToFit="0" wrapText="1"/>
    </xf>
    <xf borderId="5" fillId="3" fontId="15" numFmtId="166" xfId="0" applyAlignment="1" applyBorder="1" applyFont="1" applyNumberFormat="1">
      <alignment horizontal="center" shrinkToFit="0" wrapText="1"/>
    </xf>
    <xf borderId="5" fillId="3" fontId="23" numFmtId="166" xfId="0" applyBorder="1" applyFont="1" applyNumberFormat="1"/>
    <xf borderId="0" fillId="0" fontId="16" numFmtId="166" xfId="0" applyAlignment="1" applyFont="1" applyNumberFormat="1">
      <alignment horizontal="center" shrinkToFit="0" vertical="center" wrapText="1"/>
    </xf>
    <xf borderId="0" fillId="0" fontId="16" numFmtId="172" xfId="0" applyAlignment="1" applyFont="1" applyNumberFormat="1">
      <alignment horizontal="center" shrinkToFit="0" vertical="center" wrapText="1"/>
    </xf>
    <xf borderId="5" fillId="3" fontId="16" numFmtId="166" xfId="0" applyAlignment="1" applyBorder="1" applyFont="1" applyNumberFormat="1">
      <alignment horizontal="center" readingOrder="0" shrinkToFit="0" vertical="center" wrapText="1"/>
    </xf>
    <xf borderId="18" fillId="3" fontId="16" numFmtId="166" xfId="0" applyAlignment="1" applyBorder="1" applyFont="1" applyNumberFormat="1">
      <alignment horizontal="center" shrinkToFit="0" vertical="center" wrapText="1"/>
    </xf>
    <xf borderId="18" fillId="3" fontId="16" numFmtId="172" xfId="0" applyAlignment="1" applyBorder="1" applyFont="1" applyNumberFormat="1">
      <alignment horizontal="center" shrinkToFit="0" vertical="center" wrapText="1"/>
    </xf>
    <xf borderId="0" fillId="0" fontId="22" numFmtId="166" xfId="0" applyAlignment="1" applyFont="1" applyNumberFormat="1">
      <alignment shrinkToFit="0" vertical="center" wrapText="1"/>
    </xf>
    <xf borderId="18" fillId="3" fontId="17" numFmtId="166" xfId="0" applyAlignment="1" applyBorder="1" applyFont="1" applyNumberFormat="1">
      <alignment horizontal="center" shrinkToFit="0" vertical="center" wrapText="1"/>
    </xf>
    <xf borderId="5" fillId="3" fontId="16" numFmtId="0" xfId="0" applyAlignment="1" applyBorder="1" applyFont="1">
      <alignment horizontal="center"/>
    </xf>
    <xf borderId="5" fillId="3" fontId="16" numFmtId="166" xfId="0" applyAlignment="1" applyBorder="1" applyFont="1" applyNumberFormat="1">
      <alignment horizontal="center" vertical="center"/>
    </xf>
    <xf borderId="0" fillId="0" fontId="16" numFmtId="3" xfId="0" applyAlignment="1" applyFont="1" applyNumberFormat="1">
      <alignment horizontal="center" shrinkToFit="0" vertical="center" wrapText="1"/>
    </xf>
    <xf borderId="11" fillId="0" fontId="16" numFmtId="3" xfId="0" applyAlignment="1" applyBorder="1" applyFont="1" applyNumberFormat="1">
      <alignment horizontal="center" shrinkToFit="0" vertical="center" wrapText="1"/>
    </xf>
    <xf borderId="0" fillId="0" fontId="26" numFmtId="165" xfId="0" applyAlignment="1" applyFont="1" applyNumberFormat="1">
      <alignment horizontal="center" vertical="center"/>
    </xf>
    <xf borderId="19" fillId="0" fontId="17" numFmtId="0" xfId="0" applyAlignment="1" applyBorder="1" applyFont="1">
      <alignment vertical="center"/>
    </xf>
    <xf borderId="19" fillId="0" fontId="17" numFmtId="166" xfId="0" applyAlignment="1" applyBorder="1" applyFont="1" applyNumberFormat="1">
      <alignment horizontal="center" vertical="center"/>
    </xf>
    <xf borderId="0" fillId="0" fontId="16" numFmtId="0" xfId="0" applyAlignment="1" applyFont="1">
      <alignment vertical="center"/>
    </xf>
    <xf borderId="0" fillId="0" fontId="15" numFmtId="0" xfId="0" applyAlignment="1" applyFont="1">
      <alignment horizontal="center" vertical="center"/>
    </xf>
    <xf borderId="0" fillId="0" fontId="16" numFmtId="166" xfId="0" applyAlignment="1" applyFont="1" applyNumberFormat="1">
      <alignment horizontal="center" readingOrder="0" vertical="center"/>
    </xf>
    <xf borderId="19" fillId="0" fontId="17" numFmtId="166" xfId="0" applyAlignment="1" applyBorder="1" applyFont="1" applyNumberFormat="1">
      <alignment horizontal="center"/>
    </xf>
    <xf borderId="0" fillId="0" fontId="21" numFmtId="0" xfId="0" applyAlignment="1" applyFont="1">
      <alignment vertical="center"/>
    </xf>
    <xf borderId="5" fillId="3" fontId="17" numFmtId="165" xfId="0" applyAlignment="1" applyBorder="1" applyFont="1" applyNumberFormat="1">
      <alignment horizontal="center" vertical="center"/>
    </xf>
    <xf borderId="19" fillId="0" fontId="17" numFmtId="173" xfId="0" applyAlignment="1" applyBorder="1" applyFont="1" applyNumberFormat="1">
      <alignment horizontal="center"/>
    </xf>
    <xf borderId="0" fillId="0" fontId="27" numFmtId="3" xfId="0" applyAlignment="1" applyFont="1" applyNumberFormat="1">
      <alignment horizontal="center" shrinkToFit="0" vertical="center" wrapText="1"/>
    </xf>
    <xf borderId="0" fillId="0" fontId="27" numFmtId="168" xfId="0" applyAlignment="1" applyFont="1" applyNumberFormat="1">
      <alignment horizontal="center" shrinkToFit="0" vertical="center" wrapText="1"/>
    </xf>
    <xf borderId="5" fillId="3" fontId="17" numFmtId="166" xfId="0" applyAlignment="1" applyBorder="1" applyFont="1" applyNumberFormat="1">
      <alignment horizontal="center"/>
    </xf>
    <xf borderId="5" fillId="3" fontId="16" numFmtId="165" xfId="0" applyAlignment="1" applyBorder="1" applyFont="1" applyNumberFormat="1">
      <alignment horizontal="center" vertical="center"/>
    </xf>
    <xf borderId="0" fillId="0" fontId="16" numFmtId="168" xfId="0" applyAlignment="1" applyFont="1" applyNumberFormat="1">
      <alignment horizontal="center"/>
    </xf>
    <xf borderId="19" fillId="0" fontId="16" numFmtId="166" xfId="0" applyAlignment="1" applyBorder="1" applyFont="1" applyNumberFormat="1">
      <alignment horizontal="center"/>
    </xf>
    <xf borderId="19" fillId="0" fontId="16" numFmtId="168" xfId="0" applyAlignment="1" applyBorder="1" applyFont="1" applyNumberFormat="1">
      <alignment horizontal="center"/>
    </xf>
    <xf borderId="20" fillId="0" fontId="17" numFmtId="0" xfId="0" applyAlignment="1" applyBorder="1" applyFont="1">
      <alignment vertical="center"/>
    </xf>
    <xf borderId="0" fillId="0" fontId="28" numFmtId="174" xfId="0" applyAlignment="1" applyFont="1" applyNumberFormat="1">
      <alignment vertical="center"/>
    </xf>
    <xf borderId="0" fillId="0" fontId="28" numFmtId="174" xfId="0" applyAlignment="1" applyFont="1" applyNumberFormat="1">
      <alignment horizontal="center"/>
    </xf>
    <xf borderId="0" fillId="0" fontId="29" numFmtId="174" xfId="0" applyAlignment="1" applyFont="1" applyNumberFormat="1">
      <alignment horizontal="center"/>
    </xf>
    <xf borderId="5" fillId="3" fontId="15" numFmtId="175" xfId="0" applyAlignment="1" applyBorder="1" applyFont="1" applyNumberFormat="1">
      <alignment horizontal="center" vertical="center"/>
    </xf>
    <xf borderId="0" fillId="0" fontId="24" numFmtId="166" xfId="0" applyFont="1" applyNumberFormat="1"/>
    <xf borderId="0" fillId="0" fontId="30" numFmtId="166" xfId="0" applyFont="1" applyNumberFormat="1"/>
    <xf borderId="0" fillId="0" fontId="16" numFmtId="168" xfId="0" applyAlignment="1" applyFont="1" applyNumberFormat="1">
      <alignment horizontal="center" readingOrder="0"/>
    </xf>
    <xf borderId="5" fillId="3" fontId="25" numFmtId="0" xfId="0" applyAlignment="1" applyBorder="1" applyFont="1">
      <alignment vertical="center"/>
    </xf>
    <xf borderId="0" fillId="0" fontId="27" numFmtId="0" xfId="0" applyAlignment="1" applyFont="1">
      <alignment vertical="center"/>
    </xf>
    <xf borderId="0" fillId="0" fontId="27" numFmtId="166" xfId="0" applyAlignment="1" applyFont="1" applyNumberFormat="1">
      <alignment horizontal="center"/>
    </xf>
    <xf borderId="0" fillId="0" fontId="31" numFmtId="166" xfId="0" applyAlignment="1" applyFont="1" applyNumberFormat="1">
      <alignment horizontal="center"/>
    </xf>
    <xf borderId="0" fillId="0" fontId="25" numFmtId="0" xfId="0" applyAlignment="1" applyFont="1">
      <alignment vertical="center"/>
    </xf>
    <xf borderId="5" fillId="3" fontId="27" numFmtId="165" xfId="0" applyAlignment="1" applyBorder="1" applyFont="1" applyNumberFormat="1">
      <alignment horizontal="center" vertical="center"/>
    </xf>
    <xf borderId="0" fillId="0" fontId="27" numFmtId="168" xfId="0" applyAlignment="1" applyFont="1" applyNumberFormat="1">
      <alignment horizontal="center" readingOrder="0"/>
    </xf>
    <xf borderId="19" fillId="0" fontId="31" numFmtId="166" xfId="0" applyAlignment="1" applyBorder="1" applyFont="1" applyNumberFormat="1">
      <alignment horizontal="center"/>
    </xf>
    <xf borderId="0" fillId="0" fontId="27" numFmtId="176" xfId="0" applyAlignment="1" applyFont="1" applyNumberFormat="1">
      <alignment horizontal="center"/>
    </xf>
    <xf borderId="20" fillId="0" fontId="16" numFmtId="166" xfId="0" applyAlignment="1" applyBorder="1" applyFont="1" applyNumberFormat="1">
      <alignment horizontal="center"/>
    </xf>
    <xf borderId="20" fillId="0" fontId="17" numFmtId="166" xfId="0" applyAlignment="1" applyBorder="1" applyFont="1" applyNumberFormat="1">
      <alignment horizontal="center"/>
    </xf>
    <xf borderId="19" fillId="0" fontId="28" numFmtId="174" xfId="0" applyAlignment="1" applyBorder="1" applyFont="1" applyNumberFormat="1">
      <alignment horizontal="center"/>
    </xf>
    <xf borderId="0" fillId="0" fontId="15" numFmtId="166" xfId="0" applyAlignment="1" applyFont="1" applyNumberFormat="1">
      <alignment horizontal="center"/>
    </xf>
    <xf borderId="19" fillId="0" fontId="15" numFmtId="166" xfId="0" applyAlignment="1" applyBorder="1" applyFont="1" applyNumberFormat="1">
      <alignment horizontal="center"/>
    </xf>
    <xf borderId="19" fillId="0" fontId="16" numFmtId="168" xfId="0" applyAlignment="1" applyBorder="1" applyFont="1" applyNumberFormat="1">
      <alignment horizontal="center" readingOrder="0"/>
    </xf>
    <xf borderId="19" fillId="0" fontId="21" numFmtId="166" xfId="0" applyAlignment="1" applyBorder="1" applyFont="1" applyNumberFormat="1">
      <alignment horizontal="center"/>
    </xf>
    <xf borderId="19" fillId="0" fontId="15" numFmtId="168" xfId="0" applyAlignment="1" applyBorder="1" applyFont="1" applyNumberFormat="1">
      <alignment horizontal="center" readingOrder="0"/>
    </xf>
    <xf borderId="5" fillId="3" fontId="15" numFmtId="177" xfId="0" applyAlignment="1" applyBorder="1" applyFont="1" applyNumberFormat="1">
      <alignment horizontal="center" vertical="center"/>
    </xf>
    <xf borderId="0" fillId="0" fontId="21" numFmtId="166" xfId="0" applyAlignment="1" applyFont="1" applyNumberFormat="1">
      <alignment horizontal="center"/>
    </xf>
    <xf borderId="0" fillId="0" fontId="15" numFmtId="166" xfId="0" applyAlignment="1" applyFont="1" applyNumberFormat="1">
      <alignment horizontal="center" vertical="center"/>
    </xf>
    <xf borderId="0" fillId="0" fontId="15" numFmtId="168" xfId="0" applyAlignment="1" applyFont="1" applyNumberFormat="1">
      <alignment horizontal="center"/>
    </xf>
    <xf borderId="5" fillId="3" fontId="22" numFmtId="0" xfId="0" applyAlignment="1" applyBorder="1" applyFont="1">
      <alignment horizontal="center"/>
    </xf>
    <xf borderId="0" fillId="0" fontId="15" numFmtId="10" xfId="0" applyAlignment="1" applyFont="1" applyNumberFormat="1">
      <alignment vertical="center"/>
    </xf>
    <xf borderId="0" fillId="0" fontId="16" numFmtId="0" xfId="0" applyFont="1"/>
    <xf borderId="0" fillId="0" fontId="22" numFmtId="1" xfId="0" applyFont="1" applyNumberFormat="1"/>
    <xf borderId="0" fillId="0" fontId="15" numFmtId="0" xfId="0" applyAlignment="1" applyFont="1">
      <alignment horizontal="center" vertical="bottom"/>
    </xf>
    <xf borderId="0" fillId="0" fontId="15" numFmtId="14" xfId="0" applyAlignment="1" applyFont="1" applyNumberFormat="1">
      <alignment horizontal="center" vertical="bottom"/>
    </xf>
    <xf borderId="0" fillId="0" fontId="15" numFmtId="14" xfId="0" applyAlignment="1" applyFont="1" applyNumberFormat="1">
      <alignment horizontal="center" shrinkToFit="0" vertical="bottom" wrapText="1"/>
    </xf>
    <xf borderId="0" fillId="0" fontId="15" numFmtId="3" xfId="0" applyAlignment="1" applyFont="1" applyNumberFormat="1">
      <alignment horizontal="center" vertical="bottom"/>
    </xf>
    <xf borderId="0" fillId="0" fontId="15" numFmtId="0" xfId="0" applyAlignment="1" applyFont="1">
      <alignment horizontal="center" shrinkToFit="0" vertical="bottom" wrapText="1"/>
    </xf>
    <xf borderId="0" fillId="0" fontId="15" numFmtId="178" xfId="0" applyAlignment="1" applyFont="1" applyNumberFormat="1">
      <alignment horizontal="center" vertical="bottom"/>
    </xf>
    <xf borderId="0" fillId="0" fontId="15" numFmtId="1" xfId="0" applyAlignment="1" applyFont="1" applyNumberFormat="1">
      <alignment horizontal="center" vertical="bottom"/>
    </xf>
    <xf borderId="0" fillId="0" fontId="15" numFmtId="179" xfId="0" applyAlignment="1" applyFont="1" applyNumberFormat="1">
      <alignment horizontal="center" vertical="bottom"/>
    </xf>
  </cellXfs>
  <cellStyles count="1">
    <cellStyle xfId="0" name="Normal" builtinId="0"/>
  </cellStyles>
  <dxfs count="1">
    <dxf>
      <font>
        <i/>
      </font>
      <fill>
        <patternFill patternType="solid">
          <fgColor rgb="FFFFCC99"/>
          <bgColor rgb="FFFFCC9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200025</xdr:colOff>
      <xdr:row>1</xdr:row>
      <xdr:rowOff>142875</xdr:rowOff>
    </xdr:from>
    <xdr:ext cx="2733675" cy="1038225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28575</xdr:colOff>
      <xdr:row>0</xdr:row>
      <xdr:rowOff>180975</xdr:rowOff>
    </xdr:from>
    <xdr:ext cx="2552700" cy="1343025"/>
    <xdr:pic>
      <xdr:nvPicPr>
        <xdr:cNvPr id="0" name="image1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32</xdr:col>
      <xdr:colOff>0</xdr:colOff>
      <xdr:row>57</xdr:row>
      <xdr:rowOff>0</xdr:rowOff>
    </xdr:from>
    <xdr:ext cx="4876800" cy="2552700"/>
    <xdr:pic>
      <xdr:nvPicPr>
        <xdr:cNvPr id="0" name="image3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56</xdr:col>
      <xdr:colOff>0</xdr:colOff>
      <xdr:row>0</xdr:row>
      <xdr:rowOff>0</xdr:rowOff>
    </xdr:from>
    <xdr:ext cx="790575" cy="4191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59</xdr:col>
      <xdr:colOff>0</xdr:colOff>
      <xdr:row>0</xdr:row>
      <xdr:rowOff>0</xdr:rowOff>
    </xdr:from>
    <xdr:ext cx="790575" cy="4191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56</xdr:col>
      <xdr:colOff>0</xdr:colOff>
      <xdr:row>0</xdr:row>
      <xdr:rowOff>0</xdr:rowOff>
    </xdr:from>
    <xdr:ext cx="790575" cy="4191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59</xdr:col>
      <xdr:colOff>0</xdr:colOff>
      <xdr:row>0</xdr:row>
      <xdr:rowOff>0</xdr:rowOff>
    </xdr:from>
    <xdr:ext cx="790575" cy="4191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33</xdr:col>
      <xdr:colOff>0</xdr:colOff>
      <xdr:row>0</xdr:row>
      <xdr:rowOff>0</xdr:rowOff>
    </xdr:from>
    <xdr:ext cx="790575" cy="4191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35</xdr:col>
      <xdr:colOff>0</xdr:colOff>
      <xdr:row>0</xdr:row>
      <xdr:rowOff>0</xdr:rowOff>
    </xdr:from>
    <xdr:ext cx="790575" cy="4191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39</xdr:col>
      <xdr:colOff>0</xdr:colOff>
      <xdr:row>0</xdr:row>
      <xdr:rowOff>0</xdr:rowOff>
    </xdr:from>
    <xdr:ext cx="790575" cy="4191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43</xdr:col>
      <xdr:colOff>0</xdr:colOff>
      <xdr:row>0</xdr:row>
      <xdr:rowOff>0</xdr:rowOff>
    </xdr:from>
    <xdr:ext cx="790575" cy="4191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investors.grupotoky.com.br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hidden="1" min="1" max="2" width="4.63"/>
    <col customWidth="1" min="3" max="3" width="4.63"/>
    <col customWidth="1" min="4" max="4" width="10.25"/>
    <col customWidth="1" min="5" max="14" width="8.88"/>
    <col customWidth="1" min="15" max="15" width="4.63"/>
    <col customWidth="1" hidden="1" min="16" max="16" width="4.63"/>
    <col customWidth="1" min="17" max="18" width="8.63"/>
  </cols>
  <sheetData>
    <row r="1" ht="15.0" customHeight="1">
      <c r="C1" s="1"/>
    </row>
    <row r="2" ht="15.0" customHeight="1"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ht="15.0" customHeight="1"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</row>
    <row r="4" ht="15.0" customHeight="1"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</row>
    <row r="5" ht="15.0" customHeight="1"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ht="15.0" customHeight="1">
      <c r="C6" s="5"/>
      <c r="D6" s="6"/>
      <c r="E6" s="6"/>
      <c r="F6" s="6"/>
      <c r="G6" s="6"/>
      <c r="H6" s="6"/>
      <c r="I6" s="6"/>
      <c r="J6" s="8"/>
      <c r="K6" s="6"/>
      <c r="L6" s="6"/>
      <c r="M6" s="6"/>
      <c r="N6" s="6"/>
      <c r="O6" s="7"/>
    </row>
    <row r="7" ht="15.0" customHeight="1"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</row>
    <row r="8" ht="15.0" customHeight="1"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ht="15.0" customHeight="1"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1"/>
    </row>
    <row r="10" ht="27.75" customHeight="1">
      <c r="B10" s="12">
        <v>201.0</v>
      </c>
      <c r="C10" s="9"/>
      <c r="D10" s="13" t="str">
        <f>VLOOKUP($B10,Suporte!$A:$D,MATCH(Menu!$M$15,Suporte!$1:$1,0),0)</f>
        <v>Dados Históricos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</row>
    <row r="11" ht="15.0" customHeight="1"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1"/>
    </row>
    <row r="12" ht="15.0" customHeight="1"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1"/>
    </row>
    <row r="13" ht="20.25" customHeight="1">
      <c r="B13" s="12">
        <v>202.0</v>
      </c>
      <c r="C13" s="9"/>
      <c r="D13" s="14" t="str">
        <f>VLOOKUP($B13,Suporte!$A:$D,MATCH(Menu!$M$15,Suporte!$1:$1,0),0)</f>
        <v>Índice</v>
      </c>
      <c r="E13" s="15"/>
      <c r="F13" s="16"/>
      <c r="G13" s="16"/>
      <c r="H13" s="16"/>
      <c r="I13" s="14" t="str">
        <f>VLOOKUP($P13,Suporte!$A:$D,MATCH(Menu!$M$15,Suporte!$1:$1,0),0)</f>
        <v>Idioma</v>
      </c>
      <c r="J13" s="17"/>
      <c r="K13" s="10"/>
      <c r="L13" s="10"/>
      <c r="M13" s="10"/>
      <c r="N13" s="10"/>
      <c r="O13" s="11"/>
      <c r="P13" s="12">
        <v>203.0</v>
      </c>
    </row>
    <row r="14" ht="15.0" customHeight="1"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1"/>
    </row>
    <row r="15" ht="15.0" customHeight="1">
      <c r="B15" s="12">
        <v>204.0</v>
      </c>
      <c r="C15" s="9"/>
      <c r="D15" s="18" t="s">
        <v>0</v>
      </c>
      <c r="E15" s="10"/>
      <c r="F15" s="10"/>
      <c r="G15" s="10"/>
      <c r="H15" s="10"/>
      <c r="I15" s="19" t="str">
        <f>VLOOKUP($P15,Suporte!$A:$D,MATCH(Menu!$M$15,Suporte!$1:$1,0),0)</f>
        <v>Selecione o idioma desejado</v>
      </c>
      <c r="J15" s="10"/>
      <c r="K15" s="10"/>
      <c r="L15" s="10"/>
      <c r="M15" s="20" t="s">
        <v>1</v>
      </c>
      <c r="N15" s="21"/>
      <c r="O15" s="11"/>
      <c r="P15" s="12">
        <v>209.0</v>
      </c>
    </row>
    <row r="16" ht="15.0" customHeight="1">
      <c r="B16" s="12">
        <v>205.0</v>
      </c>
      <c r="C16" s="9"/>
      <c r="D16" s="18" t="s">
        <v>2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1"/>
    </row>
    <row r="17" ht="15.0" customHeight="1">
      <c r="B17" s="12">
        <v>206.0</v>
      </c>
      <c r="C17" s="9"/>
      <c r="D17" s="18" t="s">
        <v>3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1"/>
    </row>
    <row r="18" ht="15.0" customHeight="1">
      <c r="B18" s="12">
        <v>207.0</v>
      </c>
      <c r="C18" s="9"/>
      <c r="D18" s="18" t="s">
        <v>4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1"/>
    </row>
    <row r="19" ht="15.0" customHeight="1">
      <c r="B19" s="12">
        <v>208.0</v>
      </c>
      <c r="C19" s="9"/>
      <c r="D19" s="22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1"/>
    </row>
    <row r="20" ht="15.0" customHeight="1"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1"/>
    </row>
    <row r="21">
      <c r="B21" s="12">
        <v>210.0</v>
      </c>
      <c r="C21" s="9"/>
      <c r="D21" s="14" t="str">
        <f>VLOOKUP($B21,Suporte!$A:$D,MATCH(Menu!$M$15,Suporte!$1:$1,0),0)</f>
        <v>Fale com o RI</v>
      </c>
      <c r="E21" s="17"/>
      <c r="F21" s="10"/>
      <c r="G21" s="10"/>
      <c r="H21" s="10"/>
      <c r="I21" s="10"/>
      <c r="J21" s="10"/>
      <c r="K21" s="10"/>
      <c r="L21" s="10"/>
      <c r="M21" s="10"/>
      <c r="N21" s="10"/>
      <c r="O21" s="11"/>
    </row>
    <row r="22">
      <c r="C22" s="9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1"/>
    </row>
    <row r="23">
      <c r="C23" s="9"/>
      <c r="D23" s="23" t="s">
        <v>5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1"/>
    </row>
    <row r="24">
      <c r="C24" s="9"/>
      <c r="D24" s="23" t="s">
        <v>6</v>
      </c>
      <c r="E24" s="24" t="s">
        <v>7</v>
      </c>
      <c r="F24" s="10"/>
      <c r="G24" s="10"/>
      <c r="H24" s="10"/>
      <c r="I24" s="10"/>
      <c r="J24" s="10"/>
      <c r="K24" s="10"/>
      <c r="L24" s="10"/>
      <c r="M24" s="10"/>
      <c r="N24" s="10"/>
      <c r="O24" s="11"/>
    </row>
    <row r="25"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1"/>
    </row>
    <row r="26">
      <c r="C26" s="25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/>
    </row>
    <row r="27">
      <c r="C27" s="1"/>
    </row>
    <row r="28">
      <c r="C28" s="1"/>
    </row>
    <row r="29">
      <c r="C29" s="1"/>
    </row>
  </sheetData>
  <mergeCells count="1">
    <mergeCell ref="M15:N15"/>
  </mergeCells>
  <conditionalFormatting sqref="B10">
    <cfRule type="cellIs" dxfId="0" priority="1" operator="greaterThan">
      <formula>0</formula>
    </cfRule>
  </conditionalFormatting>
  <conditionalFormatting sqref="B13">
    <cfRule type="cellIs" dxfId="0" priority="2" operator="greaterThan">
      <formula>0</formula>
    </cfRule>
  </conditionalFormatting>
  <conditionalFormatting sqref="B15:B19">
    <cfRule type="cellIs" dxfId="0" priority="3" operator="greaterThan">
      <formula>0</formula>
    </cfRule>
  </conditionalFormatting>
  <conditionalFormatting sqref="B21">
    <cfRule type="cellIs" dxfId="0" priority="4" operator="greaterThan">
      <formula>0</formula>
    </cfRule>
  </conditionalFormatting>
  <conditionalFormatting sqref="P13">
    <cfRule type="cellIs" dxfId="0" priority="5" operator="greaterThan">
      <formula>0</formula>
    </cfRule>
  </conditionalFormatting>
  <conditionalFormatting sqref="P15">
    <cfRule type="cellIs" dxfId="0" priority="6" operator="greaterThan">
      <formula>0</formula>
    </cfRule>
  </conditionalFormatting>
  <dataValidations>
    <dataValidation type="list" allowBlank="1" showErrorMessage="1" sqref="M15">
      <formula1>"Português,English,Español"</formula1>
    </dataValidation>
  </dataValidations>
  <hyperlinks>
    <hyperlink display="Balanço Patrimonial" location="'BP | BalSheet'!A1" ref="D15"/>
    <hyperlink display="Demonstrativo do Resultado" location="'DRE | IncS'!A1" ref="D16"/>
    <hyperlink display="Demonstrativo do Fluxo de Caixa" location="'DFC | CashFlow'!A1" ref="D17"/>
    <hyperlink display="Desempenho Operacional" location="'Desempenho Op | Financial Op.'!A1" ref="D18"/>
    <hyperlink r:id="rId1" ref="E24"/>
  </hyperlinks>
  <printOptions/>
  <pageMargins bottom="0.787401575" footer="0.0" header="0.0" left="0.511811024" right="0.511811024" top="0.7874015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/>
  </sheetPr>
  <sheetViews>
    <sheetView workbookViewId="0"/>
  </sheetViews>
  <sheetFormatPr customHeight="1" defaultColWidth="12.63" defaultRowHeight="15.0"/>
  <cols>
    <col customWidth="1" min="1" max="1" width="4.88"/>
    <col customWidth="1" min="2" max="2" width="55.0"/>
    <col customWidth="1" min="3" max="4" width="61.0"/>
    <col customWidth="1" min="5" max="8" width="8.63"/>
    <col customWidth="1" min="9" max="9" width="16.63"/>
    <col customWidth="1" min="10" max="10" width="21.0"/>
    <col customWidth="1" min="11" max="26" width="8.63"/>
  </cols>
  <sheetData>
    <row r="1" ht="12.75" customHeight="1">
      <c r="A1" s="28"/>
      <c r="B1" s="28" t="s">
        <v>1</v>
      </c>
      <c r="C1" s="28" t="s">
        <v>8</v>
      </c>
      <c r="D1" s="28" t="s">
        <v>9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ht="12.75" customHeight="1">
      <c r="A2" s="29">
        <v>1.0</v>
      </c>
      <c r="B2" s="30" t="s">
        <v>10</v>
      </c>
      <c r="C2" s="30" t="s">
        <v>11</v>
      </c>
      <c r="D2" s="30" t="s">
        <v>12</v>
      </c>
      <c r="I2" s="31" t="s">
        <v>13</v>
      </c>
      <c r="J2" s="31" t="s">
        <v>14</v>
      </c>
    </row>
    <row r="3" ht="12.75" customHeight="1">
      <c r="A3" s="29">
        <v>2.0</v>
      </c>
      <c r="B3" s="30" t="s">
        <v>15</v>
      </c>
      <c r="C3" s="30" t="s">
        <v>16</v>
      </c>
      <c r="D3" s="30" t="s">
        <v>17</v>
      </c>
      <c r="I3" s="31" t="s">
        <v>18</v>
      </c>
      <c r="J3" s="31" t="s">
        <v>19</v>
      </c>
    </row>
    <row r="4" ht="12.75" customHeight="1">
      <c r="A4" s="29">
        <v>3.0</v>
      </c>
      <c r="B4" s="30" t="s">
        <v>20</v>
      </c>
      <c r="C4" s="30" t="s">
        <v>20</v>
      </c>
      <c r="D4" s="30" t="s">
        <v>20</v>
      </c>
      <c r="I4" s="31" t="s">
        <v>21</v>
      </c>
      <c r="J4" s="31" t="s">
        <v>22</v>
      </c>
    </row>
    <row r="5" ht="12.75" customHeight="1">
      <c r="A5" s="29">
        <v>4.0</v>
      </c>
      <c r="B5" s="30" t="s">
        <v>23</v>
      </c>
      <c r="C5" s="30" t="s">
        <v>23</v>
      </c>
      <c r="D5" s="30" t="s">
        <v>23</v>
      </c>
      <c r="I5" s="31" t="s">
        <v>24</v>
      </c>
      <c r="J5" s="31" t="s">
        <v>25</v>
      </c>
    </row>
    <row r="6" ht="12.75" customHeight="1">
      <c r="A6" s="29">
        <v>5.0</v>
      </c>
      <c r="B6" s="30" t="s">
        <v>26</v>
      </c>
      <c r="C6" s="30" t="s">
        <v>27</v>
      </c>
      <c r="D6" s="30" t="s">
        <v>28</v>
      </c>
      <c r="I6" s="31" t="s">
        <v>29</v>
      </c>
      <c r="J6" s="31" t="s">
        <v>30</v>
      </c>
    </row>
    <row r="7" ht="12.75" customHeight="1">
      <c r="A7" s="29">
        <v>6.0</v>
      </c>
      <c r="B7" s="30" t="s">
        <v>31</v>
      </c>
      <c r="C7" s="30" t="s">
        <v>31</v>
      </c>
      <c r="D7" s="30" t="s">
        <v>32</v>
      </c>
      <c r="I7" s="31" t="s">
        <v>33</v>
      </c>
      <c r="J7" s="31" t="s">
        <v>34</v>
      </c>
    </row>
    <row r="8" ht="12.75" customHeight="1">
      <c r="A8" s="29">
        <v>7.0</v>
      </c>
      <c r="B8" s="30" t="s">
        <v>35</v>
      </c>
      <c r="C8" s="30" t="s">
        <v>35</v>
      </c>
      <c r="D8" s="30" t="s">
        <v>35</v>
      </c>
      <c r="I8" s="31" t="s">
        <v>36</v>
      </c>
      <c r="J8" s="31" t="s">
        <v>37</v>
      </c>
    </row>
    <row r="9" ht="12.75" customHeight="1">
      <c r="A9" s="29">
        <v>8.0</v>
      </c>
      <c r="B9" s="30" t="s">
        <v>38</v>
      </c>
      <c r="C9" s="30" t="s">
        <v>38</v>
      </c>
      <c r="D9" s="30" t="s">
        <v>38</v>
      </c>
      <c r="I9" s="31" t="s">
        <v>39</v>
      </c>
      <c r="J9" s="31" t="s">
        <v>40</v>
      </c>
    </row>
    <row r="10" ht="12.75" customHeight="1">
      <c r="A10" s="29">
        <v>9.0</v>
      </c>
      <c r="B10" s="30" t="s">
        <v>41</v>
      </c>
      <c r="C10" s="30" t="s">
        <v>41</v>
      </c>
      <c r="D10" s="30" t="s">
        <v>41</v>
      </c>
      <c r="I10" s="31" t="s">
        <v>42</v>
      </c>
      <c r="J10" s="31" t="s">
        <v>43</v>
      </c>
    </row>
    <row r="11" ht="12.75" customHeight="1">
      <c r="A11" s="29">
        <v>10.0</v>
      </c>
      <c r="B11" s="30" t="s">
        <v>44</v>
      </c>
      <c r="C11" s="30" t="s">
        <v>45</v>
      </c>
      <c r="D11" s="30" t="s">
        <v>46</v>
      </c>
      <c r="I11" s="31" t="s">
        <v>47</v>
      </c>
      <c r="J11" s="31" t="s">
        <v>48</v>
      </c>
    </row>
    <row r="12" ht="12.75" customHeight="1">
      <c r="A12" s="29">
        <v>11.0</v>
      </c>
      <c r="B12" s="30" t="s">
        <v>49</v>
      </c>
      <c r="C12" s="30" t="s">
        <v>50</v>
      </c>
      <c r="D12" s="30" t="s">
        <v>51</v>
      </c>
      <c r="I12" s="31" t="s">
        <v>52</v>
      </c>
      <c r="J12" s="31" t="s">
        <v>53</v>
      </c>
    </row>
    <row r="13" ht="12.75" customHeight="1">
      <c r="A13" s="29">
        <v>12.0</v>
      </c>
      <c r="B13" s="30" t="s">
        <v>54</v>
      </c>
      <c r="C13" s="30" t="s">
        <v>55</v>
      </c>
      <c r="D13" s="30" t="s">
        <v>56</v>
      </c>
      <c r="I13" s="31" t="s">
        <v>57</v>
      </c>
      <c r="J13" s="31" t="s">
        <v>58</v>
      </c>
    </row>
    <row r="14" ht="12.75" customHeight="1">
      <c r="A14" s="29">
        <v>13.0</v>
      </c>
      <c r="B14" s="30" t="s">
        <v>59</v>
      </c>
      <c r="C14" s="30" t="s">
        <v>60</v>
      </c>
      <c r="D14" s="30" t="s">
        <v>61</v>
      </c>
      <c r="I14" s="31" t="s">
        <v>62</v>
      </c>
      <c r="J14" s="31" t="s">
        <v>63</v>
      </c>
    </row>
    <row r="15" ht="12.75" customHeight="1">
      <c r="A15" s="29">
        <v>14.0</v>
      </c>
      <c r="B15" s="30" t="s">
        <v>64</v>
      </c>
      <c r="C15" s="30" t="s">
        <v>65</v>
      </c>
      <c r="D15" s="30" t="s">
        <v>66</v>
      </c>
      <c r="I15" s="31" t="s">
        <v>67</v>
      </c>
      <c r="J15" s="31" t="s">
        <v>68</v>
      </c>
    </row>
    <row r="16" ht="12.75" customHeight="1">
      <c r="A16" s="29">
        <v>15.0</v>
      </c>
      <c r="B16" s="30" t="s">
        <v>69</v>
      </c>
      <c r="C16" s="30" t="s">
        <v>70</v>
      </c>
      <c r="D16" s="30" t="s">
        <v>71</v>
      </c>
      <c r="I16" s="31" t="s">
        <v>72</v>
      </c>
      <c r="J16" s="31" t="s">
        <v>73</v>
      </c>
    </row>
    <row r="17" ht="12.75" customHeight="1">
      <c r="A17" s="29">
        <v>16.0</v>
      </c>
      <c r="B17" s="30" t="s">
        <v>74</v>
      </c>
      <c r="C17" s="30" t="s">
        <v>75</v>
      </c>
      <c r="D17" s="30" t="s">
        <v>74</v>
      </c>
      <c r="I17" s="31" t="s">
        <v>76</v>
      </c>
      <c r="J17" s="31" t="s">
        <v>77</v>
      </c>
    </row>
    <row r="18" ht="12.75" customHeight="1">
      <c r="A18" s="29">
        <v>17.0</v>
      </c>
      <c r="B18" s="30" t="s">
        <v>78</v>
      </c>
      <c r="C18" s="30" t="s">
        <v>79</v>
      </c>
      <c r="D18" s="30" t="s">
        <v>80</v>
      </c>
      <c r="I18" s="31" t="s">
        <v>81</v>
      </c>
      <c r="J18" s="31" t="s">
        <v>82</v>
      </c>
    </row>
    <row r="19" ht="12.75" customHeight="1">
      <c r="A19" s="29">
        <v>18.0</v>
      </c>
      <c r="B19" s="30" t="s">
        <v>83</v>
      </c>
      <c r="C19" s="30" t="s">
        <v>84</v>
      </c>
      <c r="D19" s="30" t="s">
        <v>85</v>
      </c>
      <c r="I19" s="31" t="s">
        <v>86</v>
      </c>
      <c r="J19" s="31" t="s">
        <v>87</v>
      </c>
    </row>
    <row r="20" ht="12.75" customHeight="1">
      <c r="A20" s="29">
        <v>19.0</v>
      </c>
      <c r="B20" s="30" t="s">
        <v>88</v>
      </c>
      <c r="C20" s="30" t="s">
        <v>89</v>
      </c>
      <c r="D20" s="30" t="s">
        <v>90</v>
      </c>
      <c r="I20" s="31" t="s">
        <v>91</v>
      </c>
      <c r="J20" s="31" t="s">
        <v>92</v>
      </c>
    </row>
    <row r="21" ht="12.75" customHeight="1">
      <c r="A21" s="29">
        <v>20.0</v>
      </c>
      <c r="B21" s="30" t="s">
        <v>93</v>
      </c>
      <c r="C21" s="30" t="s">
        <v>94</v>
      </c>
      <c r="D21" s="30" t="s">
        <v>95</v>
      </c>
      <c r="I21" s="31" t="s">
        <v>96</v>
      </c>
      <c r="J21" s="31" t="s">
        <v>97</v>
      </c>
    </row>
    <row r="22" ht="12.75" customHeight="1">
      <c r="A22" s="29">
        <v>21.0</v>
      </c>
      <c r="B22" s="30" t="s">
        <v>98</v>
      </c>
      <c r="C22" s="30" t="s">
        <v>99</v>
      </c>
      <c r="D22" s="30" t="s">
        <v>100</v>
      </c>
      <c r="I22" s="31" t="s">
        <v>101</v>
      </c>
      <c r="J22" s="31" t="s">
        <v>102</v>
      </c>
    </row>
    <row r="23" ht="12.75" customHeight="1">
      <c r="A23" s="29">
        <v>22.0</v>
      </c>
      <c r="B23" s="30" t="s">
        <v>103</v>
      </c>
      <c r="C23" s="30" t="s">
        <v>104</v>
      </c>
      <c r="D23" s="30" t="s">
        <v>105</v>
      </c>
      <c r="I23" s="31" t="s">
        <v>106</v>
      </c>
      <c r="J23" s="31" t="s">
        <v>107</v>
      </c>
    </row>
    <row r="24" ht="12.75" customHeight="1">
      <c r="A24" s="29">
        <v>23.0</v>
      </c>
      <c r="B24" s="30" t="s">
        <v>108</v>
      </c>
      <c r="C24" s="30" t="s">
        <v>109</v>
      </c>
      <c r="D24" s="30" t="s">
        <v>110</v>
      </c>
      <c r="I24" s="31" t="s">
        <v>111</v>
      </c>
      <c r="J24" s="31" t="s">
        <v>112</v>
      </c>
    </row>
    <row r="25" ht="12.75" customHeight="1">
      <c r="A25" s="29">
        <v>24.0</v>
      </c>
      <c r="B25" s="30" t="s">
        <v>113</v>
      </c>
      <c r="C25" s="30" t="s">
        <v>114</v>
      </c>
      <c r="D25" s="30" t="s">
        <v>115</v>
      </c>
      <c r="I25" s="31" t="s">
        <v>116</v>
      </c>
      <c r="J25" s="31" t="s">
        <v>117</v>
      </c>
    </row>
    <row r="26" ht="12.75" customHeight="1">
      <c r="A26" s="29">
        <v>25.0</v>
      </c>
      <c r="B26" s="30" t="s">
        <v>118</v>
      </c>
      <c r="C26" s="30" t="s">
        <v>119</v>
      </c>
      <c r="D26" s="30" t="s">
        <v>120</v>
      </c>
      <c r="I26" s="31" t="s">
        <v>121</v>
      </c>
      <c r="J26" s="31" t="s">
        <v>122</v>
      </c>
    </row>
    <row r="27" ht="12.75" customHeight="1">
      <c r="A27" s="29">
        <v>26.0</v>
      </c>
      <c r="B27" s="30" t="s">
        <v>123</v>
      </c>
      <c r="C27" s="30" t="s">
        <v>124</v>
      </c>
      <c r="D27" s="30" t="s">
        <v>124</v>
      </c>
      <c r="I27" s="31" t="s">
        <v>125</v>
      </c>
      <c r="J27" s="31" t="s">
        <v>126</v>
      </c>
    </row>
    <row r="28" ht="12.75" customHeight="1">
      <c r="A28" s="29">
        <v>27.0</v>
      </c>
      <c r="B28" s="30" t="s">
        <v>127</v>
      </c>
      <c r="C28" s="30" t="s">
        <v>128</v>
      </c>
      <c r="D28" s="30" t="s">
        <v>127</v>
      </c>
      <c r="I28" s="31" t="s">
        <v>129</v>
      </c>
      <c r="J28" s="31" t="s">
        <v>130</v>
      </c>
    </row>
    <row r="29" ht="12.75" customHeight="1">
      <c r="A29" s="29">
        <v>28.0</v>
      </c>
      <c r="B29" s="30" t="s">
        <v>131</v>
      </c>
      <c r="C29" s="30" t="s">
        <v>132</v>
      </c>
      <c r="D29" s="30" t="s">
        <v>133</v>
      </c>
      <c r="I29" s="31" t="s">
        <v>134</v>
      </c>
      <c r="J29" s="31" t="s">
        <v>135</v>
      </c>
    </row>
    <row r="30" ht="12.75" customHeight="1">
      <c r="A30" s="29">
        <v>29.0</v>
      </c>
      <c r="B30" s="30" t="s">
        <v>136</v>
      </c>
      <c r="C30" s="30" t="s">
        <v>136</v>
      </c>
      <c r="D30" s="30" t="s">
        <v>136</v>
      </c>
      <c r="I30" s="31" t="s">
        <v>137</v>
      </c>
      <c r="J30" s="31" t="s">
        <v>138</v>
      </c>
    </row>
    <row r="31" ht="12.75" customHeight="1">
      <c r="A31" s="29">
        <v>30.0</v>
      </c>
      <c r="B31" s="30" t="s">
        <v>139</v>
      </c>
      <c r="C31" s="30" t="s">
        <v>140</v>
      </c>
      <c r="D31" s="30" t="s">
        <v>141</v>
      </c>
      <c r="I31" s="31" t="s">
        <v>142</v>
      </c>
      <c r="J31" s="31" t="s">
        <v>143</v>
      </c>
    </row>
    <row r="32" ht="12.75" customHeight="1">
      <c r="A32" s="29">
        <v>31.0</v>
      </c>
      <c r="B32" s="30" t="s">
        <v>144</v>
      </c>
      <c r="C32" s="30" t="s">
        <v>145</v>
      </c>
      <c r="D32" s="30" t="s">
        <v>146</v>
      </c>
    </row>
    <row r="33" ht="12.75" customHeight="1">
      <c r="A33" s="29">
        <v>32.0</v>
      </c>
      <c r="B33" s="30" t="s">
        <v>147</v>
      </c>
      <c r="C33" s="30" t="s">
        <v>148</v>
      </c>
      <c r="D33" s="30" t="s">
        <v>149</v>
      </c>
    </row>
    <row r="34" ht="12.75" customHeight="1">
      <c r="A34" s="29">
        <v>33.0</v>
      </c>
      <c r="B34" s="30" t="s">
        <v>150</v>
      </c>
      <c r="C34" s="30" t="s">
        <v>151</v>
      </c>
      <c r="D34" s="30" t="s">
        <v>152</v>
      </c>
    </row>
    <row r="35" ht="12.75" customHeight="1">
      <c r="A35" s="29">
        <v>34.0</v>
      </c>
      <c r="B35" s="30" t="s">
        <v>153</v>
      </c>
      <c r="C35" s="30" t="s">
        <v>154</v>
      </c>
      <c r="D35" s="30" t="s">
        <v>153</v>
      </c>
    </row>
    <row r="36" ht="12.75" customHeight="1">
      <c r="A36" s="29">
        <v>35.0</v>
      </c>
      <c r="B36" s="30" t="s">
        <v>155</v>
      </c>
      <c r="C36" s="30" t="s">
        <v>156</v>
      </c>
      <c r="D36" s="30" t="s">
        <v>157</v>
      </c>
    </row>
    <row r="37" ht="12.75" customHeight="1">
      <c r="A37" s="29">
        <v>36.0</v>
      </c>
      <c r="B37" s="30" t="s">
        <v>158</v>
      </c>
      <c r="C37" s="30" t="s">
        <v>159</v>
      </c>
      <c r="D37" s="30" t="s">
        <v>160</v>
      </c>
    </row>
    <row r="38" ht="12.75" customHeight="1">
      <c r="A38" s="29">
        <v>37.0</v>
      </c>
      <c r="B38" s="30" t="s">
        <v>161</v>
      </c>
      <c r="C38" s="30" t="s">
        <v>162</v>
      </c>
      <c r="D38" s="30" t="s">
        <v>163</v>
      </c>
    </row>
    <row r="39" ht="12.75" customHeight="1">
      <c r="A39" s="29">
        <v>38.0</v>
      </c>
      <c r="B39" s="30" t="s">
        <v>164</v>
      </c>
      <c r="C39" s="30" t="s">
        <v>165</v>
      </c>
      <c r="D39" s="30" t="s">
        <v>164</v>
      </c>
    </row>
    <row r="40" ht="12.75" customHeight="1">
      <c r="A40" s="29">
        <v>39.0</v>
      </c>
      <c r="B40" s="30" t="s">
        <v>14</v>
      </c>
      <c r="C40" s="30" t="s">
        <v>14</v>
      </c>
      <c r="D40" s="30" t="s">
        <v>14</v>
      </c>
    </row>
    <row r="41" ht="12.75" customHeight="1">
      <c r="A41" s="29">
        <v>40.0</v>
      </c>
      <c r="B41" s="30" t="s">
        <v>166</v>
      </c>
      <c r="C41" s="30" t="s">
        <v>167</v>
      </c>
      <c r="D41" s="30" t="s">
        <v>166</v>
      </c>
    </row>
    <row r="42" ht="12.75" customHeight="1">
      <c r="A42" s="29">
        <v>41.0</v>
      </c>
      <c r="B42" s="30" t="s">
        <v>168</v>
      </c>
      <c r="C42" s="30" t="s">
        <v>169</v>
      </c>
      <c r="D42" s="30" t="s">
        <v>170</v>
      </c>
    </row>
    <row r="43" ht="12.75" customHeight="1">
      <c r="A43" s="29">
        <v>42.0</v>
      </c>
      <c r="B43" s="30" t="s">
        <v>171</v>
      </c>
      <c r="C43" s="30" t="s">
        <v>172</v>
      </c>
      <c r="D43" s="30" t="s">
        <v>171</v>
      </c>
    </row>
    <row r="44" ht="12.75" customHeight="1">
      <c r="A44" s="29">
        <v>43.0</v>
      </c>
      <c r="B44" s="30" t="s">
        <v>173</v>
      </c>
      <c r="C44" s="30" t="s">
        <v>174</v>
      </c>
      <c r="D44" s="30" t="s">
        <v>175</v>
      </c>
    </row>
    <row r="45" ht="12.75" customHeight="1">
      <c r="A45" s="29">
        <v>44.0</v>
      </c>
      <c r="B45" s="30" t="s">
        <v>176</v>
      </c>
      <c r="C45" s="30" t="s">
        <v>177</v>
      </c>
      <c r="D45" s="30" t="s">
        <v>178</v>
      </c>
    </row>
    <row r="46" ht="12.75" customHeight="1">
      <c r="A46" s="29">
        <v>45.0</v>
      </c>
      <c r="B46" s="30" t="s">
        <v>179</v>
      </c>
      <c r="C46" s="30" t="s">
        <v>180</v>
      </c>
      <c r="D46" s="30" t="s">
        <v>181</v>
      </c>
    </row>
    <row r="47" ht="12.75" customHeight="1">
      <c r="A47" s="29">
        <v>46.0</v>
      </c>
      <c r="B47" s="30" t="s">
        <v>182</v>
      </c>
      <c r="C47" s="30" t="s">
        <v>183</v>
      </c>
      <c r="D47" s="30" t="s">
        <v>184</v>
      </c>
    </row>
    <row r="48" ht="12.75" customHeight="1">
      <c r="A48" s="29">
        <v>47.0</v>
      </c>
      <c r="B48" s="30" t="s">
        <v>185</v>
      </c>
      <c r="C48" s="30" t="s">
        <v>186</v>
      </c>
      <c r="D48" s="30" t="s">
        <v>187</v>
      </c>
    </row>
    <row r="49" ht="12.75" customHeight="1">
      <c r="A49" s="29">
        <v>48.0</v>
      </c>
      <c r="B49" s="30" t="s">
        <v>188</v>
      </c>
      <c r="C49" s="30" t="s">
        <v>189</v>
      </c>
      <c r="D49" s="30" t="s">
        <v>190</v>
      </c>
    </row>
    <row r="50" ht="12.75" customHeight="1">
      <c r="A50" s="29">
        <v>49.0</v>
      </c>
      <c r="B50" s="30" t="s">
        <v>191</v>
      </c>
      <c r="C50" s="30" t="s">
        <v>192</v>
      </c>
      <c r="D50" s="30" t="s">
        <v>193</v>
      </c>
    </row>
    <row r="51" ht="12.75" customHeight="1">
      <c r="A51" s="29">
        <v>50.0</v>
      </c>
      <c r="B51" s="30" t="s">
        <v>194</v>
      </c>
      <c r="C51" s="30" t="s">
        <v>195</v>
      </c>
      <c r="D51" s="30" t="s">
        <v>196</v>
      </c>
    </row>
    <row r="52" ht="12.75" customHeight="1">
      <c r="A52" s="29">
        <v>51.0</v>
      </c>
      <c r="B52" s="30" t="s">
        <v>197</v>
      </c>
      <c r="C52" s="30" t="s">
        <v>198</v>
      </c>
      <c r="D52" s="30" t="s">
        <v>197</v>
      </c>
    </row>
    <row r="53" ht="12.75" customHeight="1">
      <c r="A53" s="29">
        <v>52.0</v>
      </c>
      <c r="B53" s="30" t="s">
        <v>199</v>
      </c>
      <c r="C53" s="30" t="s">
        <v>200</v>
      </c>
      <c r="D53" s="30" t="s">
        <v>201</v>
      </c>
    </row>
    <row r="54" ht="12.75" customHeight="1">
      <c r="A54" s="29">
        <v>53.0</v>
      </c>
      <c r="B54" s="30" t="s">
        <v>202</v>
      </c>
      <c r="C54" s="30" t="s">
        <v>203</v>
      </c>
      <c r="D54" s="30" t="s">
        <v>204</v>
      </c>
    </row>
    <row r="55" ht="12.75" customHeight="1">
      <c r="A55" s="29">
        <v>54.0</v>
      </c>
      <c r="B55" s="30" t="s">
        <v>205</v>
      </c>
      <c r="C55" s="30" t="s">
        <v>206</v>
      </c>
      <c r="D55" s="30" t="s">
        <v>207</v>
      </c>
    </row>
    <row r="56" ht="12.75" customHeight="1">
      <c r="A56" s="29">
        <v>55.0</v>
      </c>
      <c r="B56" s="30" t="s">
        <v>208</v>
      </c>
      <c r="C56" s="30" t="s">
        <v>209</v>
      </c>
      <c r="D56" s="30" t="s">
        <v>210</v>
      </c>
    </row>
    <row r="57" ht="12.75" customHeight="1">
      <c r="A57" s="29">
        <v>56.0</v>
      </c>
      <c r="B57" s="30" t="s">
        <v>211</v>
      </c>
      <c r="C57" s="30" t="s">
        <v>212</v>
      </c>
      <c r="D57" s="30" t="s">
        <v>213</v>
      </c>
    </row>
    <row r="58" ht="12.75" customHeight="1">
      <c r="A58" s="29">
        <v>57.0</v>
      </c>
      <c r="B58" s="30" t="s">
        <v>214</v>
      </c>
      <c r="C58" s="30" t="s">
        <v>215</v>
      </c>
      <c r="D58" s="30" t="s">
        <v>216</v>
      </c>
    </row>
    <row r="59" ht="12.75" customHeight="1">
      <c r="A59" s="29">
        <v>58.0</v>
      </c>
      <c r="B59" s="30" t="s">
        <v>197</v>
      </c>
      <c r="C59" s="30" t="s">
        <v>198</v>
      </c>
      <c r="D59" s="30" t="s">
        <v>197</v>
      </c>
    </row>
    <row r="60" ht="12.75" customHeight="1">
      <c r="A60" s="29">
        <v>59.0</v>
      </c>
      <c r="B60" s="30" t="s">
        <v>194</v>
      </c>
      <c r="C60" s="30" t="s">
        <v>217</v>
      </c>
      <c r="D60" s="30" t="s">
        <v>196</v>
      </c>
    </row>
    <row r="61" ht="12.75" customHeight="1">
      <c r="A61" s="29">
        <v>60.0</v>
      </c>
      <c r="B61" s="30" t="s">
        <v>199</v>
      </c>
      <c r="C61" s="30" t="s">
        <v>200</v>
      </c>
      <c r="D61" s="30" t="s">
        <v>201</v>
      </c>
    </row>
    <row r="62" ht="12.75" customHeight="1">
      <c r="A62" s="29">
        <v>61.0</v>
      </c>
      <c r="B62" s="30" t="s">
        <v>202</v>
      </c>
      <c r="C62" s="30" t="s">
        <v>203</v>
      </c>
      <c r="D62" s="30" t="s">
        <v>204</v>
      </c>
    </row>
    <row r="63" ht="12.75" customHeight="1">
      <c r="A63" s="29">
        <v>62.0</v>
      </c>
      <c r="B63" s="30" t="s">
        <v>218</v>
      </c>
      <c r="C63" s="30" t="s">
        <v>219</v>
      </c>
      <c r="D63" s="30" t="s">
        <v>220</v>
      </c>
    </row>
    <row r="64" ht="12.75" customHeight="1">
      <c r="A64" s="29">
        <v>63.0</v>
      </c>
      <c r="B64" s="30" t="s">
        <v>221</v>
      </c>
      <c r="C64" s="30" t="s">
        <v>222</v>
      </c>
      <c r="D64" s="30" t="s">
        <v>223</v>
      </c>
    </row>
    <row r="65" ht="12.75" customHeight="1">
      <c r="A65" s="29">
        <v>64.0</v>
      </c>
      <c r="B65" s="30" t="s">
        <v>224</v>
      </c>
      <c r="C65" s="30" t="s">
        <v>225</v>
      </c>
      <c r="D65" s="30" t="s">
        <v>226</v>
      </c>
    </row>
    <row r="66" ht="12.75" customHeight="1">
      <c r="A66" s="29">
        <v>65.0</v>
      </c>
      <c r="B66" s="30" t="s">
        <v>227</v>
      </c>
      <c r="C66" s="30" t="s">
        <v>228</v>
      </c>
      <c r="D66" s="30" t="s">
        <v>229</v>
      </c>
    </row>
    <row r="67" ht="12.75" customHeight="1">
      <c r="A67" s="29">
        <v>66.0</v>
      </c>
      <c r="B67" s="30" t="s">
        <v>230</v>
      </c>
      <c r="C67" s="30" t="s">
        <v>231</v>
      </c>
      <c r="D67" s="30" t="s">
        <v>232</v>
      </c>
    </row>
    <row r="68" ht="12.75" customHeight="1">
      <c r="A68" s="29">
        <v>67.0</v>
      </c>
      <c r="B68" s="30" t="s">
        <v>233</v>
      </c>
      <c r="C68" s="30" t="s">
        <v>234</v>
      </c>
      <c r="D68" s="30" t="s">
        <v>235</v>
      </c>
    </row>
    <row r="69" ht="12.75" customHeight="1">
      <c r="A69" s="29">
        <v>68.0</v>
      </c>
      <c r="B69" s="30" t="s">
        <v>182</v>
      </c>
      <c r="C69" s="30" t="s">
        <v>183</v>
      </c>
      <c r="D69" s="30" t="s">
        <v>184</v>
      </c>
    </row>
    <row r="70" ht="12.75" customHeight="1">
      <c r="A70" s="29">
        <v>69.0</v>
      </c>
      <c r="B70" s="30" t="s">
        <v>236</v>
      </c>
      <c r="C70" s="30" t="s">
        <v>237</v>
      </c>
      <c r="D70" s="30" t="s">
        <v>238</v>
      </c>
    </row>
    <row r="71" ht="12.75" customHeight="1">
      <c r="A71" s="29">
        <v>70.0</v>
      </c>
      <c r="B71" s="30" t="s">
        <v>239</v>
      </c>
      <c r="C71" s="30" t="s">
        <v>240</v>
      </c>
      <c r="D71" s="30" t="s">
        <v>241</v>
      </c>
    </row>
    <row r="72" ht="12.75" customHeight="1">
      <c r="A72" s="29">
        <v>71.0</v>
      </c>
      <c r="B72" s="30" t="s">
        <v>242</v>
      </c>
      <c r="C72" s="30" t="s">
        <v>243</v>
      </c>
      <c r="D72" s="30" t="s">
        <v>244</v>
      </c>
    </row>
    <row r="73" ht="12.75" customHeight="1">
      <c r="A73" s="29">
        <v>72.0</v>
      </c>
      <c r="B73" s="30" t="s">
        <v>245</v>
      </c>
      <c r="C73" s="30" t="s">
        <v>246</v>
      </c>
      <c r="D73" s="30" t="s">
        <v>247</v>
      </c>
    </row>
    <row r="74" ht="12.75" customHeight="1">
      <c r="A74" s="29">
        <v>73.0</v>
      </c>
      <c r="B74" s="30" t="s">
        <v>191</v>
      </c>
      <c r="C74" s="30" t="s">
        <v>192</v>
      </c>
      <c r="D74" s="30" t="s">
        <v>193</v>
      </c>
    </row>
    <row r="75" ht="12.75" customHeight="1">
      <c r="A75" s="29">
        <v>74.0</v>
      </c>
      <c r="B75" s="30" t="s">
        <v>248</v>
      </c>
      <c r="C75" s="30" t="s">
        <v>249</v>
      </c>
      <c r="D75" s="30" t="s">
        <v>250</v>
      </c>
    </row>
    <row r="76" ht="12.75" customHeight="1">
      <c r="A76" s="29">
        <v>75.0</v>
      </c>
      <c r="B76" s="30" t="s">
        <v>251</v>
      </c>
      <c r="C76" s="30" t="s">
        <v>252</v>
      </c>
      <c r="D76" s="30" t="s">
        <v>253</v>
      </c>
    </row>
    <row r="77" ht="12.75" customHeight="1">
      <c r="A77" s="29">
        <v>76.0</v>
      </c>
      <c r="B77" s="30" t="s">
        <v>254</v>
      </c>
      <c r="C77" s="30" t="s">
        <v>255</v>
      </c>
      <c r="D77" s="30" t="s">
        <v>256</v>
      </c>
    </row>
    <row r="78" ht="12.75" customHeight="1">
      <c r="A78" s="29">
        <v>77.0</v>
      </c>
      <c r="B78" s="30" t="s">
        <v>257</v>
      </c>
      <c r="C78" s="30" t="s">
        <v>258</v>
      </c>
      <c r="D78" s="30" t="s">
        <v>259</v>
      </c>
    </row>
    <row r="79" ht="12.75" customHeight="1">
      <c r="A79" s="29">
        <v>78.0</v>
      </c>
      <c r="B79" s="30" t="s">
        <v>260</v>
      </c>
      <c r="C79" s="30" t="s">
        <v>261</v>
      </c>
      <c r="D79" s="30" t="s">
        <v>262</v>
      </c>
    </row>
    <row r="80" ht="12.75" customHeight="1">
      <c r="A80" s="29">
        <v>79.0</v>
      </c>
      <c r="B80" s="30" t="s">
        <v>263</v>
      </c>
      <c r="C80" s="30" t="s">
        <v>264</v>
      </c>
      <c r="D80" s="30" t="s">
        <v>265</v>
      </c>
    </row>
    <row r="81" ht="12.75" customHeight="1">
      <c r="A81" s="29">
        <v>80.0</v>
      </c>
      <c r="B81" s="30" t="s">
        <v>266</v>
      </c>
      <c r="C81" s="30" t="s">
        <v>267</v>
      </c>
      <c r="D81" s="30" t="s">
        <v>268</v>
      </c>
    </row>
    <row r="82" ht="12.75" customHeight="1">
      <c r="A82" s="29">
        <v>81.0</v>
      </c>
      <c r="B82" s="30" t="s">
        <v>269</v>
      </c>
      <c r="C82" s="30" t="s">
        <v>270</v>
      </c>
      <c r="D82" s="30" t="s">
        <v>271</v>
      </c>
    </row>
    <row r="83" ht="12.75" customHeight="1">
      <c r="A83" s="29">
        <v>82.0</v>
      </c>
      <c r="B83" s="30" t="s">
        <v>208</v>
      </c>
      <c r="C83" s="30" t="s">
        <v>272</v>
      </c>
      <c r="D83" s="30" t="s">
        <v>210</v>
      </c>
    </row>
    <row r="84" ht="12.75" customHeight="1">
      <c r="A84" s="29">
        <v>83.0</v>
      </c>
      <c r="B84" s="30" t="s">
        <v>273</v>
      </c>
      <c r="C84" s="30" t="s">
        <v>274</v>
      </c>
      <c r="D84" s="30" t="s">
        <v>275</v>
      </c>
    </row>
    <row r="85" ht="12.75" customHeight="1">
      <c r="A85" s="29">
        <v>84.0</v>
      </c>
      <c r="B85" s="30" t="s">
        <v>263</v>
      </c>
      <c r="C85" s="30" t="s">
        <v>264</v>
      </c>
      <c r="D85" s="30" t="s">
        <v>265</v>
      </c>
    </row>
    <row r="86" ht="12.75" customHeight="1">
      <c r="A86" s="29">
        <v>85.0</v>
      </c>
      <c r="B86" s="30" t="s">
        <v>248</v>
      </c>
      <c r="C86" s="30" t="s">
        <v>249</v>
      </c>
      <c r="D86" s="30" t="s">
        <v>250</v>
      </c>
    </row>
    <row r="87" ht="12.75" customHeight="1">
      <c r="A87" s="29">
        <v>86.0</v>
      </c>
      <c r="B87" s="30" t="s">
        <v>245</v>
      </c>
      <c r="C87" s="30" t="s">
        <v>276</v>
      </c>
      <c r="D87" s="30" t="s">
        <v>277</v>
      </c>
    </row>
    <row r="88" ht="12.75" customHeight="1">
      <c r="A88" s="29">
        <v>87.0</v>
      </c>
      <c r="B88" s="30" t="s">
        <v>266</v>
      </c>
      <c r="C88" s="30" t="s">
        <v>267</v>
      </c>
      <c r="D88" s="30" t="s">
        <v>268</v>
      </c>
    </row>
    <row r="89" ht="12.75" customHeight="1">
      <c r="A89" s="29">
        <v>88.0</v>
      </c>
      <c r="B89" s="30" t="s">
        <v>260</v>
      </c>
      <c r="C89" s="30" t="s">
        <v>278</v>
      </c>
      <c r="D89" s="30" t="s">
        <v>279</v>
      </c>
    </row>
    <row r="90" ht="12.75" customHeight="1">
      <c r="A90" s="29">
        <v>89.0</v>
      </c>
      <c r="B90" s="30" t="s">
        <v>280</v>
      </c>
      <c r="C90" s="30" t="s">
        <v>281</v>
      </c>
      <c r="D90" s="30" t="s">
        <v>282</v>
      </c>
    </row>
    <row r="91" ht="12.75" customHeight="1">
      <c r="A91" s="29">
        <v>90.0</v>
      </c>
      <c r="B91" s="30" t="s">
        <v>283</v>
      </c>
      <c r="C91" s="30" t="s">
        <v>284</v>
      </c>
      <c r="D91" s="30" t="s">
        <v>285</v>
      </c>
    </row>
    <row r="92" ht="12.75" customHeight="1">
      <c r="A92" s="29">
        <v>91.0</v>
      </c>
      <c r="B92" s="30" t="s">
        <v>286</v>
      </c>
      <c r="C92" s="30" t="s">
        <v>287</v>
      </c>
      <c r="D92" s="30" t="s">
        <v>286</v>
      </c>
    </row>
    <row r="93" ht="12.75" customHeight="1">
      <c r="A93" s="29">
        <v>92.0</v>
      </c>
      <c r="B93" s="30" t="s">
        <v>288</v>
      </c>
      <c r="C93" s="30" t="s">
        <v>289</v>
      </c>
      <c r="D93" s="30" t="s">
        <v>288</v>
      </c>
    </row>
    <row r="94" ht="12.75" customHeight="1">
      <c r="A94" s="29">
        <v>93.0</v>
      </c>
      <c r="B94" s="30" t="s">
        <v>290</v>
      </c>
      <c r="C94" s="30" t="s">
        <v>291</v>
      </c>
      <c r="D94" s="30" t="s">
        <v>292</v>
      </c>
    </row>
    <row r="95" ht="12.75" customHeight="1">
      <c r="A95" s="29">
        <v>94.0</v>
      </c>
      <c r="B95" s="30" t="s">
        <v>293</v>
      </c>
      <c r="C95" s="30" t="s">
        <v>294</v>
      </c>
      <c r="D95" s="30" t="s">
        <v>295</v>
      </c>
    </row>
    <row r="96" ht="12.75" customHeight="1">
      <c r="A96" s="29">
        <v>95.0</v>
      </c>
      <c r="B96" s="30" t="s">
        <v>296</v>
      </c>
      <c r="C96" s="30" t="s">
        <v>297</v>
      </c>
      <c r="D96" s="30" t="s">
        <v>298</v>
      </c>
    </row>
    <row r="97" ht="12.75" customHeight="1">
      <c r="A97" s="29">
        <v>96.0</v>
      </c>
      <c r="B97" s="30" t="s">
        <v>299</v>
      </c>
      <c r="C97" s="30" t="s">
        <v>300</v>
      </c>
      <c r="D97" s="30" t="s">
        <v>301</v>
      </c>
    </row>
    <row r="98" ht="12.75" customHeight="1">
      <c r="A98" s="29">
        <v>97.0</v>
      </c>
      <c r="B98" s="30" t="s">
        <v>302</v>
      </c>
      <c r="C98" s="30" t="s">
        <v>303</v>
      </c>
      <c r="D98" s="30" t="s">
        <v>304</v>
      </c>
    </row>
    <row r="99" ht="12.75" customHeight="1">
      <c r="A99" s="29">
        <v>98.0</v>
      </c>
      <c r="B99" s="30" t="s">
        <v>305</v>
      </c>
      <c r="C99" s="30" t="s">
        <v>306</v>
      </c>
      <c r="D99" s="30" t="s">
        <v>307</v>
      </c>
    </row>
    <row r="100" ht="12.75" customHeight="1">
      <c r="A100" s="29">
        <v>99.0</v>
      </c>
      <c r="B100" s="30" t="s">
        <v>308</v>
      </c>
      <c r="C100" s="30" t="s">
        <v>309</v>
      </c>
      <c r="D100" s="30" t="s">
        <v>310</v>
      </c>
    </row>
    <row r="101" ht="12.75" customHeight="1">
      <c r="A101" s="29">
        <v>100.0</v>
      </c>
      <c r="B101" s="30" t="s">
        <v>311</v>
      </c>
      <c r="C101" s="30" t="s">
        <v>312</v>
      </c>
      <c r="D101" s="30" t="s">
        <v>56</v>
      </c>
    </row>
    <row r="102" ht="12.75" customHeight="1">
      <c r="A102" s="29">
        <v>101.0</v>
      </c>
      <c r="B102" s="30" t="s">
        <v>313</v>
      </c>
      <c r="C102" s="30" t="s">
        <v>314</v>
      </c>
      <c r="D102" s="30" t="s">
        <v>315</v>
      </c>
    </row>
    <row r="103" ht="12.75" customHeight="1">
      <c r="A103" s="29">
        <v>102.0</v>
      </c>
      <c r="B103" s="30" t="s">
        <v>316</v>
      </c>
      <c r="C103" s="30" t="s">
        <v>317</v>
      </c>
      <c r="D103" s="30" t="s">
        <v>318</v>
      </c>
    </row>
    <row r="104" ht="12.75" customHeight="1">
      <c r="A104" s="29">
        <v>103.0</v>
      </c>
      <c r="B104" s="30" t="s">
        <v>319</v>
      </c>
      <c r="C104" s="30" t="s">
        <v>320</v>
      </c>
      <c r="D104" s="30" t="s">
        <v>321</v>
      </c>
    </row>
    <row r="105" ht="12.75" customHeight="1">
      <c r="A105" s="29">
        <v>104.0</v>
      </c>
      <c r="B105" s="30" t="s">
        <v>322</v>
      </c>
      <c r="C105" s="30" t="s">
        <v>323</v>
      </c>
      <c r="D105" s="30" t="s">
        <v>324</v>
      </c>
    </row>
    <row r="106" ht="12.75" customHeight="1">
      <c r="A106" s="29">
        <v>105.0</v>
      </c>
      <c r="B106" s="30" t="s">
        <v>325</v>
      </c>
      <c r="C106" s="30" t="s">
        <v>326</v>
      </c>
      <c r="D106" s="30" t="s">
        <v>327</v>
      </c>
    </row>
    <row r="107" ht="12.75" customHeight="1">
      <c r="A107" s="29">
        <v>106.0</v>
      </c>
      <c r="B107" s="30" t="s">
        <v>328</v>
      </c>
      <c r="C107" s="30" t="s">
        <v>329</v>
      </c>
      <c r="D107" s="30" t="s">
        <v>330</v>
      </c>
    </row>
    <row r="108" ht="12.75" customHeight="1">
      <c r="A108" s="29">
        <v>107.0</v>
      </c>
      <c r="B108" s="30" t="s">
        <v>331</v>
      </c>
      <c r="C108" s="30" t="s">
        <v>332</v>
      </c>
      <c r="D108" s="30" t="s">
        <v>333</v>
      </c>
    </row>
    <row r="109" ht="12.75" customHeight="1">
      <c r="A109" s="29">
        <v>108.0</v>
      </c>
      <c r="B109" s="30" t="s">
        <v>334</v>
      </c>
      <c r="C109" s="30" t="s">
        <v>335</v>
      </c>
      <c r="D109" s="30" t="s">
        <v>336</v>
      </c>
    </row>
    <row r="110" ht="12.75" customHeight="1">
      <c r="A110" s="29">
        <v>109.0</v>
      </c>
      <c r="B110" s="30" t="s">
        <v>337</v>
      </c>
      <c r="C110" s="30" t="s">
        <v>338</v>
      </c>
      <c r="D110" s="30" t="s">
        <v>339</v>
      </c>
    </row>
    <row r="111" ht="12.75" customHeight="1">
      <c r="A111" s="29">
        <v>110.0</v>
      </c>
      <c r="B111" s="30" t="s">
        <v>340</v>
      </c>
      <c r="C111" s="30" t="s">
        <v>341</v>
      </c>
      <c r="D111" s="30" t="s">
        <v>342</v>
      </c>
    </row>
    <row r="112" ht="12.75" customHeight="1">
      <c r="A112" s="29">
        <v>111.0</v>
      </c>
      <c r="B112" s="30" t="s">
        <v>343</v>
      </c>
      <c r="C112" s="30" t="s">
        <v>344</v>
      </c>
      <c r="D112" s="30" t="s">
        <v>345</v>
      </c>
    </row>
    <row r="113" ht="12.75" customHeight="1">
      <c r="A113" s="29">
        <v>112.0</v>
      </c>
      <c r="B113" s="30" t="s">
        <v>346</v>
      </c>
      <c r="C113" s="30" t="s">
        <v>347</v>
      </c>
      <c r="D113" s="30" t="s">
        <v>348</v>
      </c>
    </row>
    <row r="114" ht="12.75" customHeight="1">
      <c r="A114" s="29">
        <v>113.0</v>
      </c>
      <c r="B114" s="30" t="s">
        <v>349</v>
      </c>
      <c r="C114" s="30" t="s">
        <v>350</v>
      </c>
      <c r="D114" s="30" t="s">
        <v>351</v>
      </c>
    </row>
    <row r="115" ht="12.75" customHeight="1">
      <c r="A115" s="29">
        <v>114.0</v>
      </c>
      <c r="B115" s="30" t="s">
        <v>352</v>
      </c>
      <c r="C115" s="30" t="s">
        <v>353</v>
      </c>
      <c r="D115" s="30" t="s">
        <v>354</v>
      </c>
    </row>
    <row r="116" ht="12.75" customHeight="1">
      <c r="A116" s="29">
        <v>115.0</v>
      </c>
      <c r="B116" s="30" t="s">
        <v>355</v>
      </c>
      <c r="C116" s="30" t="s">
        <v>356</v>
      </c>
      <c r="D116" s="30" t="s">
        <v>357</v>
      </c>
    </row>
    <row r="117" ht="12.75" customHeight="1">
      <c r="A117" s="29">
        <v>116.0</v>
      </c>
      <c r="B117" s="30" t="s">
        <v>358</v>
      </c>
      <c r="C117" s="30" t="s">
        <v>359</v>
      </c>
      <c r="D117" s="30" t="s">
        <v>360</v>
      </c>
    </row>
    <row r="118" ht="12.75" customHeight="1">
      <c r="A118" s="29">
        <v>117.0</v>
      </c>
      <c r="B118" s="30" t="s">
        <v>361</v>
      </c>
      <c r="C118" s="30" t="s">
        <v>362</v>
      </c>
      <c r="D118" s="30" t="s">
        <v>361</v>
      </c>
    </row>
    <row r="119" ht="12.75" customHeight="1">
      <c r="A119" s="29">
        <v>118.0</v>
      </c>
      <c r="B119" s="30" t="s">
        <v>363</v>
      </c>
      <c r="C119" s="30" t="s">
        <v>364</v>
      </c>
      <c r="D119" s="30" t="s">
        <v>365</v>
      </c>
    </row>
    <row r="120" ht="12.75" customHeight="1">
      <c r="A120" s="29">
        <v>119.0</v>
      </c>
      <c r="B120" s="30" t="s">
        <v>366</v>
      </c>
      <c r="C120" s="30" t="s">
        <v>367</v>
      </c>
      <c r="D120" s="30" t="s">
        <v>368</v>
      </c>
    </row>
    <row r="121" ht="12.75" customHeight="1">
      <c r="A121" s="29">
        <v>120.0</v>
      </c>
      <c r="B121" s="30" t="s">
        <v>369</v>
      </c>
      <c r="C121" s="30" t="s">
        <v>370</v>
      </c>
      <c r="D121" s="30" t="s">
        <v>371</v>
      </c>
    </row>
    <row r="122" ht="12.75" customHeight="1">
      <c r="A122" s="29">
        <v>121.0</v>
      </c>
      <c r="B122" s="30" t="s">
        <v>372</v>
      </c>
      <c r="C122" s="30" t="s">
        <v>373</v>
      </c>
      <c r="D122" s="30" t="s">
        <v>351</v>
      </c>
    </row>
    <row r="123" ht="12.75" customHeight="1">
      <c r="A123" s="29">
        <v>122.0</v>
      </c>
      <c r="B123" s="30" t="s">
        <v>374</v>
      </c>
      <c r="C123" s="30" t="s">
        <v>375</v>
      </c>
      <c r="D123" s="30" t="s">
        <v>376</v>
      </c>
    </row>
    <row r="124" ht="12.75" customHeight="1">
      <c r="A124" s="29">
        <v>123.0</v>
      </c>
      <c r="B124" s="30" t="s">
        <v>377</v>
      </c>
      <c r="C124" s="30" t="s">
        <v>378</v>
      </c>
      <c r="D124" s="30" t="s">
        <v>379</v>
      </c>
    </row>
    <row r="125" ht="12.75" customHeight="1">
      <c r="A125" s="29">
        <v>124.0</v>
      </c>
      <c r="B125" s="30" t="s">
        <v>380</v>
      </c>
      <c r="C125" s="30" t="s">
        <v>381</v>
      </c>
      <c r="D125" s="30" t="s">
        <v>382</v>
      </c>
    </row>
    <row r="126" ht="12.75" customHeight="1">
      <c r="A126" s="29">
        <v>125.0</v>
      </c>
      <c r="B126" s="30" t="s">
        <v>383</v>
      </c>
      <c r="C126" s="30" t="s">
        <v>384</v>
      </c>
      <c r="D126" s="30" t="s">
        <v>385</v>
      </c>
    </row>
    <row r="127" ht="12.75" customHeight="1">
      <c r="A127" s="29">
        <v>126.0</v>
      </c>
      <c r="B127" s="30" t="s">
        <v>386</v>
      </c>
      <c r="C127" s="30" t="s">
        <v>387</v>
      </c>
      <c r="D127" s="30" t="s">
        <v>388</v>
      </c>
    </row>
    <row r="128" ht="12.75" customHeight="1">
      <c r="A128" s="29">
        <v>127.0</v>
      </c>
      <c r="B128" s="30" t="s">
        <v>389</v>
      </c>
      <c r="C128" s="30" t="s">
        <v>390</v>
      </c>
      <c r="D128" s="30" t="s">
        <v>391</v>
      </c>
    </row>
    <row r="129" ht="12.75" customHeight="1">
      <c r="A129" s="29">
        <v>128.0</v>
      </c>
      <c r="B129" s="30" t="s">
        <v>392</v>
      </c>
      <c r="C129" s="30" t="s">
        <v>393</v>
      </c>
      <c r="D129" s="30" t="s">
        <v>394</v>
      </c>
    </row>
    <row r="130" ht="12.75" customHeight="1">
      <c r="A130" s="29">
        <v>129.0</v>
      </c>
      <c r="B130" s="30" t="s">
        <v>395</v>
      </c>
      <c r="C130" s="30" t="s">
        <v>396</v>
      </c>
      <c r="D130" s="30" t="s">
        <v>397</v>
      </c>
    </row>
    <row r="131" ht="12.75" customHeight="1">
      <c r="A131" s="29">
        <v>130.0</v>
      </c>
      <c r="B131" s="30" t="s">
        <v>398</v>
      </c>
      <c r="C131" s="30" t="s">
        <v>264</v>
      </c>
      <c r="D131" s="30" t="s">
        <v>399</v>
      </c>
    </row>
    <row r="132" ht="12.75" customHeight="1">
      <c r="A132" s="29">
        <v>131.0</v>
      </c>
      <c r="B132" s="30" t="s">
        <v>400</v>
      </c>
      <c r="C132" s="30" t="s">
        <v>401</v>
      </c>
      <c r="D132" s="30" t="s">
        <v>402</v>
      </c>
    </row>
    <row r="133" ht="12.75" customHeight="1">
      <c r="A133" s="29">
        <v>132.0</v>
      </c>
      <c r="B133" s="30" t="s">
        <v>403</v>
      </c>
      <c r="C133" s="30" t="s">
        <v>267</v>
      </c>
      <c r="D133" s="30" t="s">
        <v>268</v>
      </c>
    </row>
    <row r="134" ht="12.75" customHeight="1">
      <c r="A134" s="29">
        <v>133.0</v>
      </c>
      <c r="B134" s="30" t="s">
        <v>404</v>
      </c>
      <c r="C134" s="30" t="s">
        <v>405</v>
      </c>
      <c r="D134" s="30" t="s">
        <v>406</v>
      </c>
    </row>
    <row r="135" ht="12.75" customHeight="1">
      <c r="A135" s="29">
        <v>134.0</v>
      </c>
      <c r="B135" s="30" t="s">
        <v>407</v>
      </c>
      <c r="C135" s="30" t="s">
        <v>408</v>
      </c>
      <c r="D135" s="30" t="s">
        <v>409</v>
      </c>
    </row>
    <row r="136" ht="12.75" customHeight="1">
      <c r="A136" s="29">
        <v>135.0</v>
      </c>
      <c r="B136" s="30" t="s">
        <v>410</v>
      </c>
      <c r="C136" s="30" t="s">
        <v>411</v>
      </c>
      <c r="D136" s="30" t="s">
        <v>412</v>
      </c>
    </row>
    <row r="137" ht="12.75" customHeight="1">
      <c r="A137" s="29">
        <v>136.0</v>
      </c>
      <c r="B137" s="30" t="s">
        <v>413</v>
      </c>
      <c r="C137" s="30" t="s">
        <v>414</v>
      </c>
      <c r="D137" s="30" t="s">
        <v>415</v>
      </c>
    </row>
    <row r="138" ht="12.75" customHeight="1">
      <c r="A138" s="29">
        <v>137.0</v>
      </c>
      <c r="B138" s="30" t="s">
        <v>416</v>
      </c>
      <c r="C138" s="30" t="s">
        <v>417</v>
      </c>
      <c r="D138" s="30" t="s">
        <v>418</v>
      </c>
    </row>
    <row r="139" ht="12.75" customHeight="1">
      <c r="A139" s="29">
        <v>138.0</v>
      </c>
      <c r="B139" s="30" t="s">
        <v>419</v>
      </c>
      <c r="C139" s="30" t="s">
        <v>420</v>
      </c>
      <c r="D139" s="30" t="s">
        <v>421</v>
      </c>
    </row>
    <row r="140" ht="12.75" customHeight="1">
      <c r="A140" s="29">
        <v>139.0</v>
      </c>
      <c r="B140" s="30" t="s">
        <v>422</v>
      </c>
      <c r="C140" s="30" t="s">
        <v>423</v>
      </c>
      <c r="D140" s="30" t="s">
        <v>424</v>
      </c>
    </row>
    <row r="141" ht="12.75" customHeight="1">
      <c r="A141" s="29">
        <v>140.0</v>
      </c>
      <c r="B141" s="30" t="s">
        <v>188</v>
      </c>
      <c r="C141" s="30" t="s">
        <v>425</v>
      </c>
      <c r="D141" s="30" t="s">
        <v>426</v>
      </c>
    </row>
    <row r="142" ht="12.75" customHeight="1">
      <c r="A142" s="29">
        <v>141.0</v>
      </c>
      <c r="B142" s="30" t="s">
        <v>191</v>
      </c>
      <c r="C142" s="30" t="s">
        <v>192</v>
      </c>
      <c r="D142" s="30" t="s">
        <v>193</v>
      </c>
    </row>
    <row r="143" ht="12.75" customHeight="1">
      <c r="A143" s="29">
        <v>142.0</v>
      </c>
      <c r="B143" s="30" t="s">
        <v>199</v>
      </c>
      <c r="C143" s="30" t="s">
        <v>427</v>
      </c>
      <c r="D143" s="30" t="s">
        <v>428</v>
      </c>
    </row>
    <row r="144" ht="12.75" customHeight="1">
      <c r="A144" s="29">
        <v>143.0</v>
      </c>
      <c r="B144" s="30" t="s">
        <v>429</v>
      </c>
      <c r="C144" s="30" t="s">
        <v>430</v>
      </c>
      <c r="D144" s="30" t="s">
        <v>431</v>
      </c>
    </row>
    <row r="145" ht="12.75" customHeight="1">
      <c r="A145" s="29">
        <v>144.0</v>
      </c>
      <c r="B145" s="30" t="s">
        <v>197</v>
      </c>
      <c r="C145" s="30" t="s">
        <v>198</v>
      </c>
      <c r="D145" s="30" t="s">
        <v>197</v>
      </c>
    </row>
    <row r="146" ht="12.75" customHeight="1">
      <c r="A146" s="29">
        <v>145.0</v>
      </c>
      <c r="B146" s="30" t="s">
        <v>432</v>
      </c>
      <c r="C146" s="30" t="s">
        <v>433</v>
      </c>
      <c r="D146" s="30" t="s">
        <v>434</v>
      </c>
    </row>
    <row r="147" ht="12.75" customHeight="1">
      <c r="A147" s="29">
        <v>146.0</v>
      </c>
      <c r="B147" s="30" t="s">
        <v>236</v>
      </c>
      <c r="C147" s="30" t="s">
        <v>425</v>
      </c>
      <c r="D147" s="30" t="s">
        <v>426</v>
      </c>
    </row>
    <row r="148" ht="12.75" customHeight="1">
      <c r="A148" s="29">
        <v>147.0</v>
      </c>
      <c r="B148" s="30" t="s">
        <v>257</v>
      </c>
      <c r="C148" s="30" t="s">
        <v>203</v>
      </c>
      <c r="D148" s="30" t="s">
        <v>204</v>
      </c>
    </row>
    <row r="149" ht="12.75" customHeight="1">
      <c r="A149" s="29">
        <v>148.0</v>
      </c>
      <c r="B149" s="30" t="s">
        <v>435</v>
      </c>
      <c r="C149" s="30" t="s">
        <v>436</v>
      </c>
      <c r="D149" s="30" t="s">
        <v>437</v>
      </c>
    </row>
    <row r="150" ht="12.75" customHeight="1">
      <c r="A150" s="29">
        <v>149.0</v>
      </c>
      <c r="B150" s="30" t="s">
        <v>251</v>
      </c>
      <c r="C150" s="30" t="s">
        <v>252</v>
      </c>
      <c r="D150" s="30" t="s">
        <v>253</v>
      </c>
    </row>
    <row r="151" ht="12.75" customHeight="1">
      <c r="A151" s="29">
        <v>150.0</v>
      </c>
      <c r="B151" s="30" t="s">
        <v>197</v>
      </c>
      <c r="C151" s="30" t="s">
        <v>198</v>
      </c>
      <c r="D151" s="30" t="s">
        <v>197</v>
      </c>
    </row>
    <row r="152" ht="12.75" customHeight="1">
      <c r="A152" s="29">
        <v>151.0</v>
      </c>
      <c r="B152" s="30" t="s">
        <v>438</v>
      </c>
      <c r="C152" s="30" t="s">
        <v>439</v>
      </c>
      <c r="D152" s="30" t="s">
        <v>440</v>
      </c>
    </row>
    <row r="153" ht="12.75" customHeight="1">
      <c r="A153" s="29">
        <v>152.0</v>
      </c>
      <c r="B153" s="30" t="s">
        <v>386</v>
      </c>
      <c r="C153" s="30" t="s">
        <v>441</v>
      </c>
      <c r="D153" s="30" t="s">
        <v>442</v>
      </c>
    </row>
    <row r="154" ht="12.75" customHeight="1">
      <c r="A154" s="29">
        <v>153.0</v>
      </c>
      <c r="B154" s="30" t="s">
        <v>443</v>
      </c>
      <c r="C154" s="30" t="s">
        <v>444</v>
      </c>
      <c r="D154" s="30" t="s">
        <v>445</v>
      </c>
    </row>
    <row r="155" ht="12.75" customHeight="1">
      <c r="A155" s="29">
        <v>154.0</v>
      </c>
      <c r="B155" s="30" t="s">
        <v>446</v>
      </c>
      <c r="C155" s="30" t="s">
        <v>447</v>
      </c>
      <c r="D155" s="30" t="s">
        <v>448</v>
      </c>
    </row>
    <row r="156" ht="12.75" customHeight="1">
      <c r="A156" s="29">
        <v>155.0</v>
      </c>
      <c r="B156" s="30" t="s">
        <v>449</v>
      </c>
      <c r="C156" s="30" t="s">
        <v>450</v>
      </c>
      <c r="D156" s="30" t="s">
        <v>451</v>
      </c>
    </row>
    <row r="157" ht="12.75" customHeight="1">
      <c r="A157" s="29">
        <v>156.0</v>
      </c>
      <c r="B157" s="30" t="s">
        <v>452</v>
      </c>
      <c r="C157" s="30" t="s">
        <v>453</v>
      </c>
      <c r="D157" s="30" t="s">
        <v>454</v>
      </c>
    </row>
    <row r="158" ht="12.75" customHeight="1">
      <c r="A158" s="29">
        <v>157.0</v>
      </c>
      <c r="B158" s="30" t="s">
        <v>455</v>
      </c>
      <c r="C158" s="30" t="s">
        <v>456</v>
      </c>
      <c r="D158" s="30" t="s">
        <v>457</v>
      </c>
    </row>
    <row r="159" ht="12.75" customHeight="1">
      <c r="A159" s="29">
        <v>158.0</v>
      </c>
      <c r="B159" s="30" t="s">
        <v>458</v>
      </c>
      <c r="C159" s="30" t="s">
        <v>459</v>
      </c>
      <c r="D159" s="30" t="s">
        <v>460</v>
      </c>
    </row>
    <row r="160" ht="12.75" customHeight="1">
      <c r="A160" s="29">
        <v>159.0</v>
      </c>
      <c r="B160" s="30" t="s">
        <v>461</v>
      </c>
      <c r="C160" s="30" t="s">
        <v>462</v>
      </c>
      <c r="D160" s="30" t="s">
        <v>463</v>
      </c>
    </row>
    <row r="161" ht="12.75" customHeight="1">
      <c r="A161" s="29">
        <v>160.0</v>
      </c>
      <c r="B161" s="30" t="s">
        <v>464</v>
      </c>
      <c r="C161" s="30" t="s">
        <v>465</v>
      </c>
      <c r="D161" s="30" t="s">
        <v>466</v>
      </c>
    </row>
    <row r="162" ht="12.75" customHeight="1">
      <c r="A162" s="29">
        <v>161.0</v>
      </c>
      <c r="B162" s="30" t="s">
        <v>467</v>
      </c>
      <c r="C162" s="30" t="s">
        <v>468</v>
      </c>
      <c r="D162" s="30" t="s">
        <v>469</v>
      </c>
    </row>
    <row r="163" ht="12.75" customHeight="1">
      <c r="A163" s="29">
        <v>162.0</v>
      </c>
      <c r="B163" s="30" t="s">
        <v>470</v>
      </c>
      <c r="C163" s="30" t="s">
        <v>471</v>
      </c>
      <c r="D163" s="30" t="s">
        <v>472</v>
      </c>
    </row>
    <row r="164" ht="12.75" customHeight="1">
      <c r="A164" s="29">
        <v>163.0</v>
      </c>
      <c r="B164" s="30" t="s">
        <v>473</v>
      </c>
      <c r="C164" s="30" t="s">
        <v>474</v>
      </c>
      <c r="D164" s="30" t="s">
        <v>475</v>
      </c>
    </row>
    <row r="165" ht="12.75" customHeight="1">
      <c r="A165" s="29">
        <v>164.0</v>
      </c>
      <c r="B165" s="30" t="s">
        <v>476</v>
      </c>
      <c r="C165" s="30" t="s">
        <v>477</v>
      </c>
      <c r="D165" s="30" t="s">
        <v>478</v>
      </c>
    </row>
    <row r="166" ht="12.75" customHeight="1">
      <c r="A166" s="29">
        <v>165.0</v>
      </c>
      <c r="B166" s="30" t="s">
        <v>479</v>
      </c>
      <c r="C166" s="30" t="s">
        <v>480</v>
      </c>
      <c r="D166" s="30" t="s">
        <v>481</v>
      </c>
    </row>
    <row r="167" ht="12.75" customHeight="1">
      <c r="A167" s="29">
        <v>166.0</v>
      </c>
      <c r="B167" s="30" t="s">
        <v>482</v>
      </c>
      <c r="C167" s="30" t="s">
        <v>483</v>
      </c>
      <c r="D167" s="30" t="s">
        <v>482</v>
      </c>
    </row>
    <row r="168" ht="12.75" customHeight="1">
      <c r="A168" s="29">
        <v>167.0</v>
      </c>
      <c r="B168" s="30" t="s">
        <v>290</v>
      </c>
      <c r="C168" s="30" t="s">
        <v>291</v>
      </c>
      <c r="D168" s="30" t="s">
        <v>292</v>
      </c>
    </row>
    <row r="169" ht="12.75" customHeight="1">
      <c r="A169" s="29">
        <v>168.0</v>
      </c>
      <c r="B169" s="30" t="s">
        <v>484</v>
      </c>
      <c r="C169" s="30" t="s">
        <v>485</v>
      </c>
      <c r="D169" s="30" t="s">
        <v>486</v>
      </c>
    </row>
    <row r="170" ht="12.75" customHeight="1">
      <c r="A170" s="29">
        <v>169.0</v>
      </c>
      <c r="B170" s="30" t="s">
        <v>487</v>
      </c>
      <c r="C170" s="30" t="s">
        <v>488</v>
      </c>
      <c r="D170" s="30" t="s">
        <v>489</v>
      </c>
    </row>
    <row r="171" ht="12.75" customHeight="1">
      <c r="A171" s="29">
        <v>170.0</v>
      </c>
      <c r="B171" s="30" t="s">
        <v>490</v>
      </c>
      <c r="C171" s="30" t="s">
        <v>491</v>
      </c>
      <c r="D171" s="30" t="s">
        <v>492</v>
      </c>
    </row>
    <row r="172" ht="12.75" customHeight="1">
      <c r="A172" s="29">
        <v>171.0</v>
      </c>
      <c r="B172" s="30" t="s">
        <v>493</v>
      </c>
      <c r="C172" s="30" t="s">
        <v>494</v>
      </c>
      <c r="D172" s="30" t="s">
        <v>495</v>
      </c>
    </row>
    <row r="173" ht="12.75" customHeight="1">
      <c r="A173" s="29">
        <v>172.0</v>
      </c>
      <c r="B173" s="30" t="s">
        <v>496</v>
      </c>
      <c r="C173" s="30" t="s">
        <v>497</v>
      </c>
      <c r="D173" s="30" t="s">
        <v>498</v>
      </c>
    </row>
    <row r="174" ht="12.75" customHeight="1">
      <c r="A174" s="29">
        <v>173.0</v>
      </c>
      <c r="B174" s="30" t="s">
        <v>499</v>
      </c>
      <c r="C174" s="30" t="s">
        <v>500</v>
      </c>
      <c r="D174" s="30" t="s">
        <v>501</v>
      </c>
    </row>
    <row r="175" ht="12.75" customHeight="1">
      <c r="A175" s="29">
        <v>174.0</v>
      </c>
      <c r="B175" s="30" t="s">
        <v>502</v>
      </c>
      <c r="C175" s="30" t="s">
        <v>503</v>
      </c>
      <c r="D175" s="30" t="s">
        <v>504</v>
      </c>
    </row>
    <row r="176" ht="12.75" customHeight="1">
      <c r="A176" s="29">
        <v>175.0</v>
      </c>
      <c r="B176" s="30" t="s">
        <v>496</v>
      </c>
      <c r="C176" s="30" t="s">
        <v>497</v>
      </c>
      <c r="D176" s="30" t="s">
        <v>498</v>
      </c>
    </row>
    <row r="177" ht="12.75" customHeight="1">
      <c r="A177" s="29">
        <v>176.0</v>
      </c>
      <c r="B177" s="30" t="s">
        <v>505</v>
      </c>
      <c r="C177" s="30" t="s">
        <v>505</v>
      </c>
      <c r="D177" s="30" t="s">
        <v>505</v>
      </c>
    </row>
    <row r="178" ht="12.75" customHeight="1">
      <c r="A178" s="29">
        <v>177.0</v>
      </c>
      <c r="B178" s="30" t="s">
        <v>506</v>
      </c>
      <c r="C178" s="30" t="s">
        <v>507</v>
      </c>
      <c r="D178" s="30" t="s">
        <v>506</v>
      </c>
    </row>
    <row r="179" ht="12.75" customHeight="1">
      <c r="A179" s="29">
        <v>178.0</v>
      </c>
      <c r="B179" s="30" t="s">
        <v>508</v>
      </c>
      <c r="C179" s="30" t="s">
        <v>509</v>
      </c>
      <c r="D179" s="30" t="s">
        <v>508</v>
      </c>
    </row>
    <row r="180" ht="12.75" customHeight="1">
      <c r="A180" s="29">
        <v>179.0</v>
      </c>
      <c r="B180" s="30" t="s">
        <v>510</v>
      </c>
      <c r="C180" s="30" t="s">
        <v>511</v>
      </c>
      <c r="D180" s="30" t="s">
        <v>510</v>
      </c>
    </row>
    <row r="181" ht="12.75" customHeight="1">
      <c r="A181" s="29">
        <v>180.0</v>
      </c>
      <c r="B181" s="30" t="s">
        <v>512</v>
      </c>
      <c r="C181" s="30" t="s">
        <v>513</v>
      </c>
      <c r="D181" s="30" t="s">
        <v>512</v>
      </c>
    </row>
    <row r="182" ht="12.75" customHeight="1">
      <c r="A182" s="29">
        <v>181.0</v>
      </c>
      <c r="B182" s="30" t="s">
        <v>514</v>
      </c>
      <c r="C182" s="30" t="s">
        <v>515</v>
      </c>
      <c r="D182" s="30" t="s">
        <v>514</v>
      </c>
    </row>
    <row r="183" ht="12.75" customHeight="1">
      <c r="A183" s="29">
        <v>182.0</v>
      </c>
      <c r="B183" s="30" t="s">
        <v>516</v>
      </c>
      <c r="C183" s="30" t="s">
        <v>517</v>
      </c>
      <c r="D183" s="30" t="s">
        <v>516</v>
      </c>
    </row>
    <row r="184" ht="12.75" customHeight="1">
      <c r="A184" s="29">
        <v>183.0</v>
      </c>
      <c r="B184" s="30" t="s">
        <v>518</v>
      </c>
      <c r="C184" s="30" t="s">
        <v>519</v>
      </c>
      <c r="D184" s="30" t="s">
        <v>518</v>
      </c>
    </row>
    <row r="185" ht="12.75" customHeight="1">
      <c r="A185" s="29">
        <v>184.0</v>
      </c>
      <c r="B185" s="30" t="s">
        <v>520</v>
      </c>
      <c r="C185" s="30" t="s">
        <v>521</v>
      </c>
      <c r="D185" s="30" t="s">
        <v>520</v>
      </c>
    </row>
    <row r="186" ht="12.75" customHeight="1">
      <c r="A186" s="29">
        <v>185.0</v>
      </c>
      <c r="B186" s="30" t="s">
        <v>522</v>
      </c>
      <c r="C186" s="30" t="s">
        <v>523</v>
      </c>
      <c r="D186" s="30" t="s">
        <v>522</v>
      </c>
    </row>
    <row r="187" ht="12.75" customHeight="1">
      <c r="A187" s="29">
        <v>186.0</v>
      </c>
      <c r="B187" s="30" t="s">
        <v>524</v>
      </c>
      <c r="C187" s="30" t="s">
        <v>525</v>
      </c>
      <c r="D187" s="30" t="s">
        <v>524</v>
      </c>
    </row>
    <row r="188" ht="12.75" customHeight="1">
      <c r="A188" s="29">
        <v>187.0</v>
      </c>
      <c r="B188" s="30" t="s">
        <v>526</v>
      </c>
      <c r="C188" s="30" t="s">
        <v>527</v>
      </c>
      <c r="D188" s="30" t="s">
        <v>526</v>
      </c>
    </row>
    <row r="189" ht="12.75" customHeight="1">
      <c r="A189" s="29">
        <v>188.0</v>
      </c>
      <c r="B189" s="30" t="s">
        <v>528</v>
      </c>
      <c r="C189" s="30" t="s">
        <v>529</v>
      </c>
      <c r="D189" s="30" t="s">
        <v>528</v>
      </c>
    </row>
    <row r="190" ht="12.75" customHeight="1">
      <c r="A190" s="29">
        <v>189.0</v>
      </c>
      <c r="B190" s="30" t="s">
        <v>530</v>
      </c>
      <c r="C190" s="30" t="s">
        <v>531</v>
      </c>
      <c r="D190" s="30" t="s">
        <v>530</v>
      </c>
    </row>
    <row r="191" ht="12.75" customHeight="1">
      <c r="A191" s="29">
        <v>190.0</v>
      </c>
      <c r="B191" s="30" t="s">
        <v>532</v>
      </c>
      <c r="C191" s="30" t="s">
        <v>533</v>
      </c>
      <c r="D191" s="30" t="s">
        <v>532</v>
      </c>
    </row>
    <row r="192" ht="12.75" customHeight="1">
      <c r="A192" s="29">
        <v>191.0</v>
      </c>
      <c r="B192" s="30" t="s">
        <v>534</v>
      </c>
      <c r="C192" s="30" t="s">
        <v>535</v>
      </c>
      <c r="D192" s="30" t="s">
        <v>534</v>
      </c>
    </row>
    <row r="193" ht="12.75" customHeight="1">
      <c r="A193" s="29">
        <v>192.0</v>
      </c>
      <c r="B193" s="30" t="s">
        <v>536</v>
      </c>
      <c r="C193" s="30" t="s">
        <v>537</v>
      </c>
      <c r="D193" s="30" t="s">
        <v>536</v>
      </c>
    </row>
    <row r="194" ht="12.75" customHeight="1">
      <c r="A194" s="29">
        <v>193.0</v>
      </c>
      <c r="B194" s="30" t="s">
        <v>538</v>
      </c>
      <c r="C194" s="30" t="s">
        <v>539</v>
      </c>
      <c r="D194" s="30" t="s">
        <v>538</v>
      </c>
    </row>
    <row r="195" ht="12.75" customHeight="1">
      <c r="A195" s="29">
        <v>194.0</v>
      </c>
      <c r="B195" s="30" t="s">
        <v>540</v>
      </c>
      <c r="C195" s="30" t="s">
        <v>541</v>
      </c>
      <c r="D195" s="30" t="s">
        <v>540</v>
      </c>
    </row>
    <row r="196" ht="12.75" customHeight="1">
      <c r="A196" s="29">
        <v>195.0</v>
      </c>
      <c r="B196" s="30" t="s">
        <v>542</v>
      </c>
      <c r="C196" s="30" t="s">
        <v>543</v>
      </c>
      <c r="D196" s="30" t="s">
        <v>542</v>
      </c>
    </row>
    <row r="197" ht="12.75" customHeight="1">
      <c r="A197" s="29">
        <v>196.0</v>
      </c>
      <c r="B197" s="30" t="s">
        <v>544</v>
      </c>
      <c r="C197" s="30" t="s">
        <v>545</v>
      </c>
      <c r="D197" s="30" t="s">
        <v>546</v>
      </c>
    </row>
    <row r="198" ht="12.75" customHeight="1">
      <c r="A198" s="29">
        <v>197.0</v>
      </c>
      <c r="B198" s="30" t="s">
        <v>547</v>
      </c>
      <c r="C198" s="30" t="s">
        <v>548</v>
      </c>
      <c r="D198" s="30" t="s">
        <v>549</v>
      </c>
    </row>
    <row r="199" ht="12.75" customHeight="1">
      <c r="A199" s="29">
        <v>198.0</v>
      </c>
      <c r="B199" s="30" t="s">
        <v>550</v>
      </c>
      <c r="C199" s="30" t="s">
        <v>551</v>
      </c>
      <c r="D199" s="30" t="s">
        <v>552</v>
      </c>
    </row>
    <row r="200" ht="12.75" customHeight="1">
      <c r="A200" s="29">
        <v>199.0</v>
      </c>
      <c r="B200" s="30" t="s">
        <v>553</v>
      </c>
      <c r="C200" s="30" t="s">
        <v>554</v>
      </c>
      <c r="D200" s="30" t="s">
        <v>555</v>
      </c>
    </row>
    <row r="201" ht="12.75" customHeight="1">
      <c r="A201" s="29">
        <v>200.0</v>
      </c>
      <c r="B201" s="30" t="s">
        <v>556</v>
      </c>
      <c r="C201" s="30" t="s">
        <v>557</v>
      </c>
      <c r="D201" s="30" t="s">
        <v>558</v>
      </c>
    </row>
    <row r="202" ht="12.75" customHeight="1">
      <c r="A202" s="29">
        <v>201.0</v>
      </c>
      <c r="B202" s="30" t="s">
        <v>559</v>
      </c>
      <c r="C202" s="30" t="s">
        <v>560</v>
      </c>
      <c r="D202" s="30" t="s">
        <v>561</v>
      </c>
    </row>
    <row r="203" ht="12.75" customHeight="1">
      <c r="A203" s="29">
        <v>202.0</v>
      </c>
      <c r="B203" s="30" t="s">
        <v>562</v>
      </c>
      <c r="C203" s="30" t="s">
        <v>563</v>
      </c>
      <c r="D203" s="30" t="s">
        <v>562</v>
      </c>
    </row>
    <row r="204" ht="12.75" customHeight="1">
      <c r="A204" s="29">
        <v>203.0</v>
      </c>
      <c r="B204" s="30" t="s">
        <v>564</v>
      </c>
      <c r="C204" s="30" t="s">
        <v>565</v>
      </c>
      <c r="D204" s="30" t="s">
        <v>564</v>
      </c>
    </row>
    <row r="205" ht="12.75" customHeight="1">
      <c r="A205" s="29">
        <v>204.0</v>
      </c>
      <c r="B205" s="30" t="s">
        <v>0</v>
      </c>
      <c r="C205" s="30" t="s">
        <v>566</v>
      </c>
      <c r="D205" s="30" t="s">
        <v>567</v>
      </c>
    </row>
    <row r="206" ht="12.75" customHeight="1">
      <c r="A206" s="29">
        <v>205.0</v>
      </c>
      <c r="B206" s="30" t="s">
        <v>2</v>
      </c>
      <c r="C206" s="30" t="s">
        <v>568</v>
      </c>
      <c r="D206" s="30" t="s">
        <v>569</v>
      </c>
    </row>
    <row r="207" ht="12.75" customHeight="1">
      <c r="A207" s="29">
        <v>206.0</v>
      </c>
      <c r="B207" s="30" t="s">
        <v>3</v>
      </c>
      <c r="C207" s="30" t="s">
        <v>570</v>
      </c>
      <c r="D207" s="30" t="s">
        <v>571</v>
      </c>
    </row>
    <row r="208" ht="12.75" customHeight="1">
      <c r="A208" s="29">
        <v>207.0</v>
      </c>
      <c r="B208" s="30" t="s">
        <v>4</v>
      </c>
      <c r="C208" s="30" t="s">
        <v>572</v>
      </c>
      <c r="D208" s="30" t="s">
        <v>573</v>
      </c>
    </row>
    <row r="209" ht="12.75" customHeight="1">
      <c r="A209" s="29">
        <v>208.0</v>
      </c>
      <c r="B209" s="30" t="s">
        <v>574</v>
      </c>
      <c r="C209" s="30" t="s">
        <v>575</v>
      </c>
      <c r="D209" s="30" t="s">
        <v>576</v>
      </c>
    </row>
    <row r="210" ht="12.75" customHeight="1">
      <c r="A210" s="29">
        <v>209.0</v>
      </c>
      <c r="B210" s="30" t="s">
        <v>577</v>
      </c>
      <c r="C210" s="30" t="s">
        <v>578</v>
      </c>
      <c r="D210" s="30" t="s">
        <v>579</v>
      </c>
    </row>
    <row r="211" ht="12.75" customHeight="1">
      <c r="A211" s="29">
        <v>210.0</v>
      </c>
      <c r="B211" s="30" t="s">
        <v>580</v>
      </c>
      <c r="C211" s="30" t="s">
        <v>581</v>
      </c>
      <c r="D211" s="30" t="s">
        <v>582</v>
      </c>
    </row>
    <row r="212" ht="12.75" customHeight="1">
      <c r="A212" s="29">
        <v>211.0</v>
      </c>
      <c r="B212" s="30" t="s">
        <v>583</v>
      </c>
      <c r="C212" s="30" t="s">
        <v>584</v>
      </c>
      <c r="D212" s="30" t="s">
        <v>585</v>
      </c>
    </row>
    <row r="213" ht="12.75" customHeight="1">
      <c r="A213" s="29">
        <v>212.0</v>
      </c>
      <c r="B213" s="30" t="s">
        <v>586</v>
      </c>
      <c r="C213" s="30" t="s">
        <v>587</v>
      </c>
      <c r="D213" s="30" t="s">
        <v>586</v>
      </c>
    </row>
    <row r="214" ht="12.75" customHeight="1">
      <c r="A214" s="29">
        <v>213.0</v>
      </c>
      <c r="B214" s="30" t="s">
        <v>588</v>
      </c>
      <c r="C214" s="30" t="s">
        <v>589</v>
      </c>
      <c r="D214" s="30" t="s">
        <v>588</v>
      </c>
    </row>
    <row r="215" ht="12.75" customHeight="1">
      <c r="A215" s="29">
        <v>214.0</v>
      </c>
      <c r="B215" s="30" t="s">
        <v>590</v>
      </c>
      <c r="C215" s="30" t="s">
        <v>591</v>
      </c>
      <c r="D215" s="30" t="s">
        <v>590</v>
      </c>
    </row>
    <row r="216" ht="12.75" customHeight="1">
      <c r="A216" s="29">
        <v>215.0</v>
      </c>
      <c r="B216" s="30" t="s">
        <v>592</v>
      </c>
      <c r="C216" s="30" t="s">
        <v>593</v>
      </c>
      <c r="D216" s="30" t="s">
        <v>592</v>
      </c>
    </row>
    <row r="217" ht="12.75" customHeight="1">
      <c r="A217" s="29">
        <v>216.0</v>
      </c>
      <c r="B217" s="30" t="s">
        <v>594</v>
      </c>
      <c r="C217" s="30" t="s">
        <v>595</v>
      </c>
      <c r="D217" s="30" t="s">
        <v>594</v>
      </c>
    </row>
    <row r="218" ht="12.75" customHeight="1">
      <c r="A218" s="29">
        <v>217.0</v>
      </c>
      <c r="B218" s="30" t="s">
        <v>596</v>
      </c>
      <c r="C218" s="30" t="s">
        <v>597</v>
      </c>
      <c r="D218" s="30" t="s">
        <v>598</v>
      </c>
    </row>
    <row r="219" ht="12.75" customHeight="1">
      <c r="A219" s="29">
        <v>218.0</v>
      </c>
      <c r="B219" s="30" t="s">
        <v>599</v>
      </c>
      <c r="C219" s="30" t="s">
        <v>600</v>
      </c>
      <c r="D219" s="30" t="s">
        <v>601</v>
      </c>
    </row>
    <row r="220" ht="12.75" customHeight="1">
      <c r="A220" s="29">
        <v>219.0</v>
      </c>
      <c r="B220" s="30" t="s">
        <v>602</v>
      </c>
      <c r="C220" s="30" t="s">
        <v>603</v>
      </c>
      <c r="D220" s="30" t="s">
        <v>604</v>
      </c>
    </row>
    <row r="221" ht="12.75" customHeight="1">
      <c r="A221" s="29">
        <v>220.0</v>
      </c>
      <c r="B221" s="30" t="s">
        <v>257</v>
      </c>
      <c r="C221" s="30" t="s">
        <v>605</v>
      </c>
      <c r="D221" s="30" t="s">
        <v>606</v>
      </c>
    </row>
    <row r="222" ht="12.75" customHeight="1">
      <c r="A222" s="29">
        <v>221.0</v>
      </c>
      <c r="B222" s="30" t="s">
        <v>607</v>
      </c>
      <c r="C222" s="30" t="s">
        <v>608</v>
      </c>
      <c r="D222" s="30" t="s">
        <v>609</v>
      </c>
    </row>
    <row r="223" ht="12.75" customHeight="1">
      <c r="A223" s="29">
        <v>222.0</v>
      </c>
      <c r="B223" s="30" t="s">
        <v>610</v>
      </c>
      <c r="C223" s="30" t="s">
        <v>611</v>
      </c>
      <c r="D223" s="30" t="s">
        <v>612</v>
      </c>
    </row>
    <row r="224" ht="12.75" customHeight="1">
      <c r="A224" s="29">
        <v>223.0</v>
      </c>
      <c r="B224" s="30" t="s">
        <v>613</v>
      </c>
      <c r="C224" s="30" t="s">
        <v>614</v>
      </c>
      <c r="D224" s="30" t="s">
        <v>615</v>
      </c>
    </row>
    <row r="225" ht="12.75" customHeight="1">
      <c r="A225" s="29">
        <v>224.0</v>
      </c>
      <c r="B225" s="30" t="s">
        <v>616</v>
      </c>
      <c r="C225" s="30" t="s">
        <v>617</v>
      </c>
      <c r="D225" s="30" t="s">
        <v>618</v>
      </c>
    </row>
    <row r="226" ht="12.75" customHeight="1">
      <c r="A226" s="29">
        <v>225.0</v>
      </c>
      <c r="B226" s="30"/>
      <c r="C226" s="30"/>
      <c r="D226" s="30"/>
    </row>
    <row r="227" ht="12.75" customHeight="1">
      <c r="A227" s="29">
        <v>226.0</v>
      </c>
      <c r="B227" s="30"/>
      <c r="C227" s="30"/>
      <c r="D227" s="30"/>
    </row>
    <row r="228" ht="12.75" customHeight="1">
      <c r="A228" s="29">
        <v>227.0</v>
      </c>
      <c r="B228" s="30"/>
      <c r="C228" s="30"/>
      <c r="D228" s="30"/>
    </row>
    <row r="229" ht="12.75" customHeight="1">
      <c r="A229" s="29">
        <v>228.0</v>
      </c>
      <c r="B229" s="30"/>
      <c r="C229" s="30"/>
      <c r="D229" s="30"/>
    </row>
    <row r="230" ht="12.75" customHeight="1">
      <c r="A230" s="29">
        <v>229.0</v>
      </c>
      <c r="B230" s="30"/>
      <c r="C230" s="30"/>
      <c r="D230" s="30"/>
    </row>
    <row r="231" ht="12.75" customHeight="1">
      <c r="A231" s="29">
        <v>230.0</v>
      </c>
      <c r="B231" s="30"/>
      <c r="C231" s="30"/>
      <c r="D231" s="30"/>
    </row>
    <row r="232" ht="12.75" customHeight="1">
      <c r="A232" s="29">
        <v>231.0</v>
      </c>
      <c r="B232" s="30"/>
      <c r="C232" s="30"/>
      <c r="D232" s="30"/>
    </row>
    <row r="233" ht="12.75" customHeight="1">
      <c r="A233" s="29">
        <v>232.0</v>
      </c>
      <c r="B233" s="30"/>
      <c r="C233" s="30"/>
      <c r="D233" s="30"/>
    </row>
    <row r="234" ht="12.75" customHeight="1">
      <c r="A234" s="29">
        <v>233.0</v>
      </c>
      <c r="B234" s="30"/>
      <c r="C234" s="30"/>
      <c r="D234" s="30"/>
    </row>
    <row r="235" ht="12.75" customHeight="1">
      <c r="A235" s="29">
        <v>234.0</v>
      </c>
      <c r="B235" s="30"/>
      <c r="C235" s="30"/>
      <c r="D235" s="30"/>
    </row>
    <row r="236" ht="12.75" customHeight="1">
      <c r="A236" s="29">
        <v>235.0</v>
      </c>
      <c r="B236" s="30"/>
      <c r="C236" s="30"/>
      <c r="D236" s="30"/>
    </row>
    <row r="237" ht="12.75" customHeight="1">
      <c r="A237" s="29">
        <v>236.0</v>
      </c>
      <c r="B237" s="30"/>
      <c r="C237" s="30"/>
      <c r="D237" s="30"/>
    </row>
    <row r="238" ht="12.75" customHeight="1">
      <c r="A238" s="29">
        <v>237.0</v>
      </c>
      <c r="B238" s="30"/>
      <c r="C238" s="30"/>
      <c r="D238" s="30"/>
    </row>
    <row r="239" ht="12.75" customHeight="1">
      <c r="A239" s="29">
        <v>238.0</v>
      </c>
      <c r="B239" s="30"/>
      <c r="C239" s="30"/>
      <c r="D239" s="30"/>
    </row>
    <row r="240" ht="12.75" customHeight="1">
      <c r="A240" s="29">
        <v>239.0</v>
      </c>
      <c r="B240" s="30"/>
      <c r="C240" s="30"/>
      <c r="D240" s="30"/>
    </row>
    <row r="241" ht="12.75" customHeight="1">
      <c r="A241" s="29">
        <v>240.0</v>
      </c>
      <c r="B241" s="30"/>
      <c r="C241" s="30"/>
      <c r="D241" s="30"/>
    </row>
    <row r="242" ht="12.75" customHeight="1">
      <c r="A242" s="29">
        <v>241.0</v>
      </c>
      <c r="B242" s="30"/>
      <c r="C242" s="30"/>
      <c r="D242" s="30"/>
    </row>
    <row r="243" ht="12.75" customHeight="1">
      <c r="A243" s="29">
        <v>242.0</v>
      </c>
      <c r="B243" s="30"/>
      <c r="C243" s="30"/>
      <c r="D243" s="30"/>
    </row>
    <row r="244" ht="12.75" customHeight="1">
      <c r="A244" s="29">
        <v>243.0</v>
      </c>
      <c r="B244" s="30"/>
      <c r="C244" s="30"/>
      <c r="D244" s="30"/>
    </row>
    <row r="245" ht="12.75" customHeight="1">
      <c r="A245" s="29">
        <v>244.0</v>
      </c>
      <c r="B245" s="30"/>
      <c r="C245" s="30"/>
      <c r="D245" s="30"/>
    </row>
    <row r="246" ht="12.75" customHeight="1">
      <c r="A246" s="29">
        <v>245.0</v>
      </c>
      <c r="B246" s="30"/>
      <c r="C246" s="30"/>
      <c r="D246" s="30"/>
    </row>
    <row r="247" ht="12.75" customHeight="1">
      <c r="A247" s="29">
        <v>246.0</v>
      </c>
      <c r="B247" s="30"/>
      <c r="C247" s="30"/>
      <c r="D247" s="30"/>
    </row>
    <row r="248" ht="12.75" customHeight="1">
      <c r="A248" s="29">
        <v>247.0</v>
      </c>
      <c r="B248" s="30"/>
      <c r="C248" s="30"/>
      <c r="D248" s="30"/>
    </row>
    <row r="249" ht="12.75" customHeight="1">
      <c r="A249" s="29">
        <v>248.0</v>
      </c>
      <c r="B249" s="30"/>
      <c r="C249" s="30"/>
      <c r="D249" s="30"/>
    </row>
    <row r="250" ht="12.75" customHeight="1">
      <c r="A250" s="29">
        <v>249.0</v>
      </c>
      <c r="B250" s="30"/>
      <c r="C250" s="30"/>
      <c r="D250" s="30"/>
    </row>
    <row r="251" ht="12.75" customHeight="1">
      <c r="A251" s="29">
        <v>250.0</v>
      </c>
      <c r="B251" s="30"/>
      <c r="C251" s="30"/>
      <c r="D251" s="30"/>
    </row>
    <row r="252" ht="12.75" customHeight="1">
      <c r="A252" s="29">
        <v>251.0</v>
      </c>
      <c r="B252" s="30"/>
      <c r="C252" s="30"/>
      <c r="D252" s="30"/>
    </row>
    <row r="253" ht="12.75" customHeight="1">
      <c r="A253" s="29">
        <v>252.0</v>
      </c>
      <c r="B253" s="30"/>
      <c r="C253" s="30"/>
      <c r="D253" s="30"/>
    </row>
    <row r="254" ht="12.75" customHeight="1">
      <c r="A254" s="29">
        <v>253.0</v>
      </c>
      <c r="B254" s="30"/>
      <c r="C254" s="30"/>
      <c r="D254" s="30"/>
    </row>
    <row r="255" ht="12.75" customHeight="1">
      <c r="A255" s="29">
        <v>254.0</v>
      </c>
      <c r="B255" s="30"/>
      <c r="C255" s="30"/>
      <c r="D255" s="30"/>
    </row>
    <row r="256" ht="12.75" customHeight="1">
      <c r="A256" s="29">
        <v>255.0</v>
      </c>
      <c r="B256" s="30"/>
      <c r="C256" s="30"/>
      <c r="D256" s="30"/>
    </row>
    <row r="257" ht="12.75" customHeight="1">
      <c r="A257" s="29">
        <v>256.0</v>
      </c>
      <c r="B257" s="30"/>
      <c r="C257" s="30"/>
      <c r="D257" s="30"/>
    </row>
    <row r="258" ht="12.75" customHeight="1">
      <c r="A258" s="29">
        <v>257.0</v>
      </c>
      <c r="B258" s="30"/>
      <c r="C258" s="30"/>
      <c r="D258" s="30"/>
    </row>
    <row r="259" ht="12.75" customHeight="1">
      <c r="A259" s="29">
        <v>258.0</v>
      </c>
      <c r="B259" s="30"/>
      <c r="C259" s="30"/>
      <c r="D259" s="30"/>
    </row>
    <row r="260" ht="12.75" customHeight="1">
      <c r="A260" s="29">
        <v>259.0</v>
      </c>
      <c r="B260" s="30"/>
      <c r="C260" s="30"/>
      <c r="D260" s="30"/>
    </row>
    <row r="261" ht="12.75" customHeight="1">
      <c r="A261" s="29">
        <v>260.0</v>
      </c>
      <c r="B261" s="30"/>
      <c r="C261" s="30"/>
      <c r="D261" s="30"/>
    </row>
    <row r="262" ht="12.75" customHeight="1">
      <c r="A262" s="29">
        <v>261.0</v>
      </c>
      <c r="B262" s="30"/>
      <c r="C262" s="30"/>
      <c r="D262" s="30"/>
    </row>
    <row r="263" ht="12.75" customHeight="1">
      <c r="A263" s="29">
        <v>262.0</v>
      </c>
      <c r="B263" s="30"/>
      <c r="C263" s="30"/>
      <c r="D263" s="30"/>
    </row>
    <row r="264" ht="12.75" customHeight="1">
      <c r="A264" s="29">
        <v>263.0</v>
      </c>
      <c r="B264" s="30"/>
      <c r="C264" s="30"/>
      <c r="D264" s="30"/>
    </row>
    <row r="265" ht="12.75" customHeight="1">
      <c r="A265" s="29">
        <v>264.0</v>
      </c>
      <c r="B265" s="30"/>
      <c r="C265" s="30"/>
      <c r="D265" s="30"/>
    </row>
    <row r="266" ht="12.75" customHeight="1">
      <c r="A266" s="29">
        <v>265.0</v>
      </c>
      <c r="B266" s="30"/>
      <c r="C266" s="30"/>
      <c r="D266" s="30"/>
    </row>
    <row r="267" ht="12.75" customHeight="1">
      <c r="A267" s="29">
        <v>266.0</v>
      </c>
      <c r="B267" s="30"/>
      <c r="C267" s="30"/>
      <c r="D267" s="30"/>
    </row>
    <row r="268" ht="12.75" customHeight="1">
      <c r="A268" s="29">
        <v>267.0</v>
      </c>
      <c r="B268" s="30"/>
      <c r="C268" s="30"/>
      <c r="D268" s="30"/>
    </row>
    <row r="269" ht="12.75" customHeight="1">
      <c r="A269" s="29">
        <v>268.0</v>
      </c>
      <c r="B269" s="30"/>
      <c r="C269" s="30"/>
      <c r="D269" s="30"/>
    </row>
    <row r="270" ht="12.75" customHeight="1">
      <c r="A270" s="29">
        <v>269.0</v>
      </c>
      <c r="B270" s="30"/>
      <c r="C270" s="30"/>
      <c r="D270" s="30"/>
    </row>
    <row r="271" ht="12.75" customHeight="1">
      <c r="A271" s="29">
        <v>270.0</v>
      </c>
      <c r="B271" s="30"/>
      <c r="C271" s="30"/>
      <c r="D271" s="30"/>
    </row>
    <row r="272" ht="12.75" customHeight="1">
      <c r="A272" s="29">
        <v>271.0</v>
      </c>
      <c r="B272" s="30"/>
      <c r="C272" s="30"/>
      <c r="D272" s="30"/>
    </row>
    <row r="273" ht="12.75" customHeight="1">
      <c r="A273" s="29">
        <v>272.0</v>
      </c>
      <c r="B273" s="30"/>
      <c r="C273" s="30"/>
      <c r="D273" s="30"/>
    </row>
    <row r="274" ht="12.75" customHeight="1">
      <c r="A274" s="29">
        <v>273.0</v>
      </c>
      <c r="B274" s="30"/>
      <c r="C274" s="30"/>
      <c r="D274" s="30"/>
    </row>
    <row r="275" ht="12.75" customHeight="1">
      <c r="A275" s="29">
        <v>274.0</v>
      </c>
      <c r="B275" s="30"/>
      <c r="C275" s="30"/>
      <c r="D275" s="30"/>
    </row>
    <row r="276" ht="12.75" customHeight="1">
      <c r="A276" s="29">
        <v>275.0</v>
      </c>
      <c r="B276" s="30"/>
      <c r="C276" s="30"/>
      <c r="D276" s="30"/>
    </row>
    <row r="277" ht="12.75" customHeight="1">
      <c r="A277" s="29">
        <v>276.0</v>
      </c>
      <c r="B277" s="30"/>
      <c r="C277" s="30"/>
      <c r="D277" s="30"/>
    </row>
    <row r="278" ht="12.75" customHeight="1">
      <c r="A278" s="29">
        <v>277.0</v>
      </c>
      <c r="B278" s="30"/>
      <c r="C278" s="30"/>
      <c r="D278" s="30"/>
    </row>
    <row r="279" ht="12.75" customHeight="1">
      <c r="A279" s="29">
        <v>278.0</v>
      </c>
      <c r="B279" s="30"/>
      <c r="C279" s="30"/>
      <c r="D279" s="30"/>
    </row>
    <row r="280" ht="12.75" customHeight="1">
      <c r="A280" s="29">
        <v>279.0</v>
      </c>
      <c r="B280" s="30"/>
      <c r="C280" s="30"/>
      <c r="D280" s="30"/>
    </row>
    <row r="281" ht="12.75" customHeight="1">
      <c r="A281" s="29">
        <v>280.0</v>
      </c>
      <c r="B281" s="30"/>
      <c r="C281" s="30"/>
      <c r="D281" s="30"/>
    </row>
    <row r="282" ht="12.75" customHeight="1">
      <c r="A282" s="29">
        <v>281.0</v>
      </c>
      <c r="B282" s="30"/>
      <c r="C282" s="30"/>
      <c r="D282" s="30"/>
    </row>
    <row r="283" ht="12.75" customHeight="1">
      <c r="A283" s="29">
        <v>282.0</v>
      </c>
      <c r="B283" s="30"/>
      <c r="C283" s="30"/>
      <c r="D283" s="30"/>
    </row>
    <row r="284" ht="12.75" customHeight="1">
      <c r="A284" s="29">
        <v>283.0</v>
      </c>
      <c r="B284" s="30"/>
      <c r="C284" s="30"/>
      <c r="D284" s="30"/>
    </row>
    <row r="285" ht="12.75" customHeight="1">
      <c r="A285" s="29">
        <v>284.0</v>
      </c>
      <c r="B285" s="30"/>
      <c r="C285" s="30"/>
      <c r="D285" s="30"/>
    </row>
    <row r="286" ht="12.75" customHeight="1">
      <c r="A286" s="29">
        <v>285.0</v>
      </c>
      <c r="B286" s="30"/>
      <c r="C286" s="30"/>
      <c r="D286" s="30"/>
    </row>
    <row r="287" ht="12.75" customHeight="1">
      <c r="A287" s="29">
        <v>286.0</v>
      </c>
      <c r="B287" s="30"/>
      <c r="C287" s="30"/>
      <c r="D287" s="30"/>
    </row>
    <row r="288" ht="12.75" customHeight="1">
      <c r="A288" s="29">
        <v>287.0</v>
      </c>
      <c r="B288" s="30"/>
      <c r="C288" s="30"/>
      <c r="D288" s="30"/>
    </row>
    <row r="289" ht="12.75" customHeight="1">
      <c r="A289" s="29">
        <v>288.0</v>
      </c>
      <c r="B289" s="30"/>
      <c r="C289" s="30"/>
      <c r="D289" s="30"/>
    </row>
    <row r="290" ht="12.75" customHeight="1">
      <c r="A290" s="29">
        <v>289.0</v>
      </c>
      <c r="B290" s="30"/>
      <c r="C290" s="30"/>
      <c r="D290" s="30"/>
    </row>
    <row r="291" ht="12.75" customHeight="1">
      <c r="A291" s="29">
        <v>290.0</v>
      </c>
      <c r="B291" s="30"/>
      <c r="C291" s="30"/>
      <c r="D291" s="30"/>
    </row>
    <row r="292" ht="12.75" customHeight="1">
      <c r="A292" s="29">
        <v>291.0</v>
      </c>
      <c r="B292" s="30"/>
      <c r="C292" s="30"/>
      <c r="D292" s="30"/>
    </row>
    <row r="293" ht="12.75" customHeight="1">
      <c r="A293" s="29">
        <v>292.0</v>
      </c>
      <c r="B293" s="30"/>
      <c r="C293" s="30"/>
      <c r="D293" s="30"/>
    </row>
    <row r="294" ht="12.75" customHeight="1">
      <c r="A294" s="29">
        <v>293.0</v>
      </c>
      <c r="B294" s="30"/>
      <c r="C294" s="30"/>
      <c r="D294" s="30"/>
    </row>
    <row r="295" ht="12.75" customHeight="1">
      <c r="A295" s="29">
        <v>294.0</v>
      </c>
      <c r="B295" s="30"/>
      <c r="C295" s="30"/>
      <c r="D295" s="30"/>
    </row>
    <row r="296" ht="12.75" customHeight="1">
      <c r="A296" s="29">
        <v>295.0</v>
      </c>
      <c r="B296" s="30"/>
      <c r="C296" s="30"/>
      <c r="D296" s="30"/>
    </row>
    <row r="297" ht="12.75" customHeight="1">
      <c r="A297" s="29">
        <v>296.0</v>
      </c>
      <c r="B297" s="30"/>
      <c r="C297" s="30"/>
      <c r="D297" s="30"/>
    </row>
    <row r="298" ht="12.75" customHeight="1">
      <c r="A298" s="29">
        <v>297.0</v>
      </c>
      <c r="B298" s="30"/>
      <c r="C298" s="30"/>
      <c r="D298" s="30"/>
    </row>
    <row r="299" ht="12.75" customHeight="1">
      <c r="A299" s="29">
        <v>298.0</v>
      </c>
      <c r="B299" s="30"/>
      <c r="C299" s="30"/>
      <c r="D299" s="30"/>
    </row>
    <row r="300" ht="12.75" customHeight="1">
      <c r="A300" s="29">
        <v>299.0</v>
      </c>
      <c r="B300" s="30"/>
      <c r="C300" s="30"/>
      <c r="D300" s="30"/>
    </row>
    <row r="301" ht="12.75" customHeight="1">
      <c r="A301" s="29">
        <v>300.0</v>
      </c>
      <c r="B301" s="30"/>
      <c r="C301" s="30"/>
      <c r="D301" s="30"/>
    </row>
    <row r="302" ht="12.75" customHeight="1">
      <c r="A302" s="29">
        <v>301.0</v>
      </c>
      <c r="B302" s="30"/>
      <c r="C302" s="30"/>
      <c r="D302" s="30"/>
    </row>
    <row r="303" ht="12.75" customHeight="1">
      <c r="A303" s="29">
        <v>302.0</v>
      </c>
      <c r="B303" s="30"/>
      <c r="C303" s="30"/>
      <c r="D303" s="30"/>
    </row>
    <row r="304" ht="12.75" customHeight="1">
      <c r="A304" s="29">
        <v>303.0</v>
      </c>
      <c r="B304" s="30"/>
      <c r="C304" s="30"/>
      <c r="D304" s="30"/>
    </row>
    <row r="305" ht="12.75" customHeight="1">
      <c r="A305" s="29">
        <v>304.0</v>
      </c>
      <c r="B305" s="30"/>
      <c r="C305" s="30"/>
      <c r="D305" s="30"/>
    </row>
    <row r="306" ht="12.75" customHeight="1">
      <c r="A306" s="29">
        <v>305.0</v>
      </c>
      <c r="B306" s="30"/>
      <c r="C306" s="30"/>
      <c r="D306" s="30"/>
    </row>
    <row r="307" ht="12.75" customHeight="1">
      <c r="A307" s="29">
        <v>306.0</v>
      </c>
      <c r="B307" s="30"/>
      <c r="C307" s="30"/>
      <c r="D307" s="30"/>
    </row>
    <row r="308" ht="12.75" customHeight="1">
      <c r="A308" s="29">
        <v>307.0</v>
      </c>
      <c r="B308" s="30"/>
      <c r="C308" s="30"/>
      <c r="D308" s="30"/>
    </row>
    <row r="309" ht="12.75" customHeight="1">
      <c r="A309" s="29">
        <v>308.0</v>
      </c>
      <c r="B309" s="30"/>
      <c r="C309" s="30"/>
      <c r="D309" s="30"/>
    </row>
    <row r="310" ht="12.75" customHeight="1">
      <c r="A310" s="29">
        <v>309.0</v>
      </c>
      <c r="B310" s="30"/>
      <c r="C310" s="30"/>
      <c r="D310" s="30"/>
    </row>
    <row r="311" ht="12.75" customHeight="1">
      <c r="A311" s="29">
        <v>310.0</v>
      </c>
      <c r="B311" s="30"/>
      <c r="C311" s="30"/>
      <c r="D311" s="30"/>
    </row>
    <row r="312" ht="12.75" customHeight="1">
      <c r="A312" s="29">
        <v>311.0</v>
      </c>
      <c r="B312" s="30"/>
      <c r="C312" s="30"/>
      <c r="D312" s="30"/>
    </row>
    <row r="313" ht="12.75" customHeight="1">
      <c r="A313" s="29">
        <v>312.0</v>
      </c>
      <c r="B313" s="30"/>
      <c r="C313" s="30"/>
      <c r="D313" s="30"/>
    </row>
    <row r="314" ht="12.75" customHeight="1">
      <c r="A314" s="29">
        <v>313.0</v>
      </c>
      <c r="B314" s="30"/>
      <c r="C314" s="30"/>
      <c r="D314" s="30"/>
    </row>
    <row r="315" ht="12.75" customHeight="1">
      <c r="A315" s="29">
        <v>314.0</v>
      </c>
      <c r="B315" s="30"/>
      <c r="C315" s="30"/>
      <c r="D315" s="30"/>
    </row>
    <row r="316" ht="12.75" customHeight="1">
      <c r="A316" s="29">
        <v>315.0</v>
      </c>
      <c r="B316" s="30"/>
      <c r="C316" s="30"/>
      <c r="D316" s="30"/>
    </row>
    <row r="317" ht="12.75" customHeight="1">
      <c r="A317" s="29">
        <v>316.0</v>
      </c>
      <c r="B317" s="30"/>
      <c r="C317" s="30"/>
      <c r="D317" s="30"/>
    </row>
    <row r="318" ht="12.75" customHeight="1">
      <c r="A318" s="29">
        <v>317.0</v>
      </c>
      <c r="B318" s="30"/>
      <c r="C318" s="30"/>
      <c r="D318" s="30"/>
    </row>
    <row r="319" ht="12.75" customHeight="1">
      <c r="A319" s="29">
        <v>318.0</v>
      </c>
      <c r="B319" s="30"/>
      <c r="C319" s="30"/>
      <c r="D319" s="30"/>
    </row>
    <row r="320" ht="12.75" customHeight="1">
      <c r="A320" s="29">
        <v>319.0</v>
      </c>
      <c r="B320" s="30"/>
      <c r="C320" s="30"/>
      <c r="D320" s="30"/>
    </row>
    <row r="321" ht="12.75" customHeight="1">
      <c r="A321" s="29">
        <v>320.0</v>
      </c>
      <c r="B321" s="30"/>
      <c r="C321" s="30"/>
      <c r="D321" s="30"/>
    </row>
    <row r="322" ht="12.75" customHeight="1">
      <c r="A322" s="29">
        <v>321.0</v>
      </c>
      <c r="B322" s="30"/>
      <c r="C322" s="30"/>
      <c r="D322" s="30"/>
    </row>
    <row r="323" ht="12.75" customHeight="1">
      <c r="A323" s="29">
        <v>322.0</v>
      </c>
      <c r="B323" s="30"/>
      <c r="C323" s="30"/>
      <c r="D323" s="30"/>
    </row>
    <row r="324" ht="12.75" customHeight="1">
      <c r="A324" s="29">
        <v>323.0</v>
      </c>
      <c r="B324" s="30"/>
      <c r="C324" s="30"/>
      <c r="D324" s="30"/>
    </row>
    <row r="325" ht="12.75" customHeight="1">
      <c r="A325" s="29">
        <v>324.0</v>
      </c>
      <c r="B325" s="30"/>
      <c r="C325" s="30"/>
      <c r="D325" s="30"/>
    </row>
    <row r="326" ht="12.75" customHeight="1">
      <c r="A326" s="29">
        <v>325.0</v>
      </c>
      <c r="B326" s="30"/>
      <c r="C326" s="30"/>
      <c r="D326" s="30"/>
    </row>
    <row r="327" ht="12.75" customHeight="1">
      <c r="A327" s="29">
        <v>326.0</v>
      </c>
      <c r="B327" s="30"/>
      <c r="C327" s="30"/>
      <c r="D327" s="30"/>
    </row>
    <row r="328" ht="12.75" customHeight="1">
      <c r="A328" s="29">
        <v>327.0</v>
      </c>
      <c r="B328" s="30"/>
      <c r="C328" s="30"/>
      <c r="D328" s="30"/>
    </row>
    <row r="329" ht="12.75" customHeight="1">
      <c r="A329" s="29">
        <v>328.0</v>
      </c>
      <c r="B329" s="30"/>
      <c r="C329" s="30"/>
      <c r="D329" s="30"/>
    </row>
    <row r="330" ht="12.75" customHeight="1">
      <c r="A330" s="29">
        <v>329.0</v>
      </c>
      <c r="B330" s="30"/>
      <c r="C330" s="30"/>
      <c r="D330" s="30"/>
    </row>
    <row r="331" ht="12.75" customHeight="1">
      <c r="A331" s="29">
        <v>330.0</v>
      </c>
      <c r="B331" s="30"/>
      <c r="C331" s="30"/>
      <c r="D331" s="30"/>
    </row>
    <row r="332" ht="12.75" customHeight="1">
      <c r="A332" s="29">
        <v>331.0</v>
      </c>
      <c r="B332" s="30"/>
      <c r="C332" s="30"/>
      <c r="D332" s="30"/>
    </row>
    <row r="333" ht="12.75" customHeight="1">
      <c r="A333" s="29">
        <v>332.0</v>
      </c>
      <c r="B333" s="30"/>
      <c r="C333" s="30"/>
      <c r="D333" s="30"/>
    </row>
    <row r="334" ht="12.75" customHeight="1">
      <c r="A334" s="29">
        <v>333.0</v>
      </c>
      <c r="B334" s="30"/>
      <c r="C334" s="30"/>
      <c r="D334" s="30"/>
    </row>
    <row r="335" ht="12.75" customHeight="1">
      <c r="A335" s="29">
        <v>334.0</v>
      </c>
      <c r="B335" s="30"/>
      <c r="C335" s="30"/>
      <c r="D335" s="30"/>
    </row>
    <row r="336" ht="12.75" customHeight="1">
      <c r="A336" s="29">
        <v>335.0</v>
      </c>
      <c r="B336" s="30"/>
      <c r="C336" s="30"/>
      <c r="D336" s="30"/>
    </row>
    <row r="337" ht="12.75" customHeight="1">
      <c r="A337" s="29">
        <v>336.0</v>
      </c>
      <c r="B337" s="30"/>
      <c r="C337" s="30"/>
      <c r="D337" s="30"/>
    </row>
    <row r="338" ht="12.75" customHeight="1">
      <c r="A338" s="29">
        <v>337.0</v>
      </c>
      <c r="B338" s="30"/>
      <c r="C338" s="30"/>
      <c r="D338" s="30"/>
    </row>
    <row r="339" ht="12.75" customHeight="1">
      <c r="A339" s="29">
        <v>338.0</v>
      </c>
      <c r="B339" s="30"/>
      <c r="C339" s="30"/>
      <c r="D339" s="30"/>
    </row>
    <row r="340" ht="12.75" customHeight="1">
      <c r="A340" s="29">
        <v>339.0</v>
      </c>
      <c r="B340" s="30"/>
      <c r="C340" s="30"/>
      <c r="D340" s="30"/>
    </row>
    <row r="341" ht="12.75" customHeight="1">
      <c r="A341" s="29">
        <v>340.0</v>
      </c>
      <c r="B341" s="30"/>
      <c r="C341" s="30"/>
      <c r="D341" s="30"/>
    </row>
    <row r="342" ht="12.75" customHeight="1">
      <c r="A342" s="29">
        <v>341.0</v>
      </c>
      <c r="B342" s="30"/>
      <c r="C342" s="30"/>
      <c r="D342" s="30"/>
    </row>
    <row r="343" ht="12.75" customHeight="1">
      <c r="A343" s="29">
        <v>342.0</v>
      </c>
      <c r="B343" s="30"/>
      <c r="C343" s="30"/>
      <c r="D343" s="30"/>
    </row>
    <row r="344" ht="12.75" customHeight="1">
      <c r="A344" s="29">
        <v>343.0</v>
      </c>
      <c r="B344" s="30"/>
      <c r="C344" s="30"/>
      <c r="D344" s="30"/>
    </row>
    <row r="345" ht="12.75" customHeight="1">
      <c r="A345" s="29">
        <v>344.0</v>
      </c>
      <c r="B345" s="30"/>
      <c r="C345" s="30"/>
      <c r="D345" s="30"/>
    </row>
    <row r="346" ht="12.75" customHeight="1">
      <c r="A346" s="29">
        <v>345.0</v>
      </c>
      <c r="B346" s="30"/>
      <c r="C346" s="30"/>
      <c r="D346" s="30"/>
    </row>
    <row r="347" ht="12.75" customHeight="1">
      <c r="A347" s="29">
        <v>346.0</v>
      </c>
      <c r="B347" s="30"/>
      <c r="C347" s="30"/>
      <c r="D347" s="30"/>
    </row>
    <row r="348" ht="12.75" customHeight="1">
      <c r="A348" s="29">
        <v>347.0</v>
      </c>
      <c r="B348" s="30"/>
      <c r="C348" s="30"/>
      <c r="D348" s="30"/>
    </row>
    <row r="349" ht="12.75" customHeight="1">
      <c r="A349" s="29">
        <v>348.0</v>
      </c>
      <c r="B349" s="30"/>
      <c r="C349" s="30"/>
      <c r="D349" s="30"/>
    </row>
    <row r="350" ht="12.75" customHeight="1">
      <c r="A350" s="29">
        <v>349.0</v>
      </c>
      <c r="B350" s="30"/>
      <c r="C350" s="30"/>
      <c r="D350" s="30"/>
    </row>
    <row r="351" ht="12.75" customHeight="1">
      <c r="A351" s="29">
        <v>350.0</v>
      </c>
      <c r="B351" s="30"/>
      <c r="C351" s="30"/>
      <c r="D351" s="30"/>
    </row>
    <row r="352" ht="12.75" customHeight="1">
      <c r="A352" s="29">
        <v>351.0</v>
      </c>
      <c r="B352" s="30"/>
      <c r="C352" s="30"/>
      <c r="D352" s="30"/>
    </row>
    <row r="353" ht="12.75" customHeight="1">
      <c r="A353" s="29">
        <v>352.0</v>
      </c>
      <c r="B353" s="30"/>
      <c r="C353" s="30"/>
      <c r="D353" s="30"/>
    </row>
    <row r="354" ht="12.75" customHeight="1">
      <c r="A354" s="29">
        <v>353.0</v>
      </c>
      <c r="B354" s="30"/>
      <c r="C354" s="30"/>
      <c r="D354" s="30"/>
    </row>
    <row r="355" ht="12.75" customHeight="1">
      <c r="A355" s="29">
        <v>354.0</v>
      </c>
      <c r="B355" s="30"/>
      <c r="C355" s="30"/>
      <c r="D355" s="30"/>
    </row>
    <row r="356" ht="12.75" customHeight="1">
      <c r="A356" s="29">
        <v>355.0</v>
      </c>
      <c r="B356" s="30"/>
      <c r="C356" s="30"/>
      <c r="D356" s="30"/>
    </row>
    <row r="357" ht="12.75" customHeight="1">
      <c r="A357" s="29">
        <v>356.0</v>
      </c>
      <c r="B357" s="30"/>
      <c r="C357" s="30"/>
      <c r="D357" s="30"/>
    </row>
    <row r="358" ht="12.75" customHeight="1">
      <c r="A358" s="29">
        <v>357.0</v>
      </c>
      <c r="B358" s="30"/>
      <c r="C358" s="30"/>
      <c r="D358" s="30"/>
    </row>
    <row r="359" ht="12.75" customHeight="1">
      <c r="A359" s="29">
        <v>358.0</v>
      </c>
      <c r="B359" s="30"/>
      <c r="C359" s="30"/>
      <c r="D359" s="30"/>
    </row>
    <row r="360" ht="12.75" customHeight="1">
      <c r="A360" s="29">
        <v>359.0</v>
      </c>
      <c r="B360" s="30"/>
      <c r="C360" s="30"/>
      <c r="D360" s="30"/>
    </row>
    <row r="361" ht="12.75" customHeight="1">
      <c r="A361" s="29">
        <v>360.0</v>
      </c>
      <c r="B361" s="30"/>
      <c r="C361" s="30"/>
      <c r="D361" s="30"/>
    </row>
    <row r="362" ht="12.75" customHeight="1">
      <c r="A362" s="29">
        <v>361.0</v>
      </c>
      <c r="B362" s="30"/>
      <c r="C362" s="30"/>
      <c r="D362" s="30"/>
    </row>
    <row r="363" ht="12.75" customHeight="1">
      <c r="A363" s="29">
        <v>362.0</v>
      </c>
      <c r="B363" s="30"/>
      <c r="C363" s="30"/>
      <c r="D363" s="30"/>
    </row>
    <row r="364" ht="12.75" customHeight="1">
      <c r="A364" s="29">
        <v>363.0</v>
      </c>
      <c r="B364" s="30"/>
      <c r="C364" s="30"/>
      <c r="D364" s="30"/>
    </row>
    <row r="365" ht="12.75" customHeight="1">
      <c r="A365" s="29">
        <v>364.0</v>
      </c>
      <c r="B365" s="30"/>
      <c r="C365" s="30"/>
      <c r="D365" s="30"/>
    </row>
    <row r="366" ht="12.75" customHeight="1">
      <c r="A366" s="29">
        <v>365.0</v>
      </c>
      <c r="B366" s="30"/>
      <c r="C366" s="30"/>
      <c r="D366" s="30"/>
    </row>
    <row r="367" ht="12.75" customHeight="1">
      <c r="A367" s="29">
        <v>366.0</v>
      </c>
      <c r="B367" s="30"/>
      <c r="C367" s="30"/>
      <c r="D367" s="30"/>
    </row>
    <row r="368" ht="12.75" customHeight="1">
      <c r="A368" s="29">
        <v>367.0</v>
      </c>
      <c r="B368" s="30"/>
      <c r="C368" s="30"/>
      <c r="D368" s="30"/>
    </row>
    <row r="369" ht="12.75" customHeight="1">
      <c r="A369" s="29">
        <v>368.0</v>
      </c>
      <c r="B369" s="30"/>
      <c r="C369" s="30"/>
      <c r="D369" s="30"/>
    </row>
    <row r="370" ht="12.75" customHeight="1">
      <c r="A370" s="29">
        <v>369.0</v>
      </c>
      <c r="B370" s="30"/>
      <c r="C370" s="30"/>
      <c r="D370" s="30"/>
    </row>
    <row r="371" ht="12.75" customHeight="1">
      <c r="A371" s="29">
        <v>370.0</v>
      </c>
      <c r="B371" s="30"/>
      <c r="C371" s="30"/>
      <c r="D371" s="30"/>
    </row>
    <row r="372" ht="12.75" customHeight="1">
      <c r="A372" s="29">
        <v>371.0</v>
      </c>
      <c r="B372" s="30"/>
      <c r="C372" s="30"/>
      <c r="D372" s="30"/>
    </row>
    <row r="373" ht="12.75" customHeight="1">
      <c r="A373" s="29">
        <v>372.0</v>
      </c>
      <c r="B373" s="30"/>
      <c r="C373" s="30"/>
      <c r="D373" s="30"/>
    </row>
    <row r="374" ht="12.75" customHeight="1">
      <c r="A374" s="29">
        <v>373.0</v>
      </c>
      <c r="B374" s="30"/>
      <c r="C374" s="30"/>
      <c r="D374" s="30"/>
    </row>
    <row r="375" ht="12.75" customHeight="1">
      <c r="A375" s="29">
        <v>374.0</v>
      </c>
      <c r="B375" s="30"/>
      <c r="C375" s="30"/>
      <c r="D375" s="30"/>
    </row>
    <row r="376" ht="12.75" customHeight="1">
      <c r="A376" s="29">
        <v>375.0</v>
      </c>
      <c r="B376" s="30"/>
      <c r="C376" s="30"/>
      <c r="D376" s="30"/>
    </row>
    <row r="377" ht="12.75" customHeight="1">
      <c r="A377" s="29">
        <v>376.0</v>
      </c>
      <c r="B377" s="30"/>
      <c r="C377" s="30"/>
      <c r="D377" s="30"/>
    </row>
    <row r="378" ht="12.75" customHeight="1">
      <c r="A378" s="29">
        <v>377.0</v>
      </c>
      <c r="B378" s="30"/>
      <c r="C378" s="30"/>
      <c r="D378" s="30"/>
    </row>
    <row r="379" ht="12.75" customHeight="1">
      <c r="A379" s="29">
        <v>378.0</v>
      </c>
      <c r="B379" s="30"/>
      <c r="C379" s="30"/>
      <c r="D379" s="30"/>
    </row>
    <row r="380" ht="12.75" customHeight="1">
      <c r="A380" s="29">
        <v>379.0</v>
      </c>
      <c r="B380" s="30"/>
      <c r="C380" s="30"/>
      <c r="D380" s="30"/>
    </row>
    <row r="381" ht="12.75" customHeight="1">
      <c r="A381" s="29">
        <v>380.0</v>
      </c>
      <c r="B381" s="30"/>
      <c r="C381" s="30"/>
      <c r="D381" s="30"/>
    </row>
    <row r="382" ht="12.75" customHeight="1">
      <c r="A382" s="29">
        <v>381.0</v>
      </c>
      <c r="B382" s="30"/>
      <c r="C382" s="30"/>
      <c r="D382" s="30"/>
    </row>
    <row r="383" ht="12.75" customHeight="1">
      <c r="A383" s="29">
        <v>382.0</v>
      </c>
      <c r="B383" s="30"/>
      <c r="C383" s="30"/>
      <c r="D383" s="30"/>
    </row>
    <row r="384" ht="12.75" customHeight="1">
      <c r="A384" s="29">
        <v>383.0</v>
      </c>
      <c r="B384" s="30"/>
      <c r="C384" s="30"/>
      <c r="D384" s="30"/>
    </row>
    <row r="385" ht="12.75" customHeight="1">
      <c r="A385" s="29">
        <v>384.0</v>
      </c>
      <c r="B385" s="30"/>
      <c r="C385" s="30"/>
      <c r="D385" s="30"/>
    </row>
    <row r="386" ht="12.75" customHeight="1">
      <c r="A386" s="29">
        <v>385.0</v>
      </c>
      <c r="B386" s="30"/>
      <c r="C386" s="30"/>
      <c r="D386" s="30"/>
    </row>
    <row r="387" ht="12.75" customHeight="1">
      <c r="A387" s="29">
        <v>386.0</v>
      </c>
      <c r="B387" s="30"/>
      <c r="C387" s="30"/>
      <c r="D387" s="30"/>
    </row>
    <row r="388" ht="12.75" customHeight="1">
      <c r="A388" s="29">
        <v>387.0</v>
      </c>
      <c r="B388" s="30"/>
      <c r="C388" s="30"/>
      <c r="D388" s="30"/>
    </row>
    <row r="389" ht="12.75" customHeight="1">
      <c r="A389" s="29">
        <v>388.0</v>
      </c>
      <c r="B389" s="30"/>
      <c r="C389" s="30"/>
      <c r="D389" s="30"/>
    </row>
    <row r="390" ht="12.75" customHeight="1">
      <c r="A390" s="29">
        <v>389.0</v>
      </c>
      <c r="B390" s="30"/>
      <c r="C390" s="30"/>
      <c r="D390" s="30"/>
    </row>
    <row r="391" ht="12.75" customHeight="1">
      <c r="A391" s="29">
        <v>390.0</v>
      </c>
      <c r="B391" s="30"/>
      <c r="C391" s="30"/>
      <c r="D391" s="30"/>
    </row>
    <row r="392" ht="12.75" customHeight="1">
      <c r="A392" s="29">
        <v>391.0</v>
      </c>
      <c r="B392" s="30"/>
      <c r="C392" s="30"/>
      <c r="D392" s="30"/>
    </row>
    <row r="393" ht="12.75" customHeight="1">
      <c r="A393" s="29">
        <v>392.0</v>
      </c>
      <c r="B393" s="30"/>
      <c r="C393" s="30"/>
      <c r="D393" s="30"/>
    </row>
    <row r="394" ht="12.75" customHeight="1">
      <c r="A394" s="29">
        <v>393.0</v>
      </c>
      <c r="B394" s="30"/>
      <c r="C394" s="30"/>
      <c r="D394" s="30"/>
    </row>
    <row r="395" ht="12.75" customHeight="1">
      <c r="A395" s="29">
        <v>394.0</v>
      </c>
      <c r="B395" s="30"/>
      <c r="C395" s="30"/>
      <c r="D395" s="30"/>
    </row>
    <row r="396" ht="12.75" customHeight="1">
      <c r="A396" s="29">
        <v>395.0</v>
      </c>
      <c r="B396" s="30"/>
      <c r="C396" s="30"/>
      <c r="D396" s="30"/>
    </row>
    <row r="397" ht="12.75" customHeight="1">
      <c r="A397" s="29">
        <v>396.0</v>
      </c>
      <c r="B397" s="30"/>
      <c r="C397" s="30"/>
      <c r="D397" s="30"/>
    </row>
    <row r="398" ht="12.75" customHeight="1">
      <c r="A398" s="29">
        <v>397.0</v>
      </c>
      <c r="B398" s="30"/>
      <c r="C398" s="30"/>
      <c r="D398" s="30"/>
    </row>
    <row r="399" ht="12.75" customHeight="1">
      <c r="A399" s="29">
        <v>398.0</v>
      </c>
      <c r="B399" s="30"/>
      <c r="C399" s="30"/>
      <c r="D399" s="30"/>
    </row>
    <row r="400" ht="12.75" customHeight="1">
      <c r="A400" s="29">
        <v>399.0</v>
      </c>
      <c r="B400" s="30"/>
      <c r="C400" s="30"/>
      <c r="D400" s="30"/>
    </row>
    <row r="401" ht="12.75" customHeight="1">
      <c r="A401" s="29">
        <v>400.0</v>
      </c>
      <c r="B401" s="30"/>
      <c r="C401" s="30"/>
      <c r="D401" s="30"/>
    </row>
    <row r="402" ht="12.75" customHeight="1">
      <c r="A402" s="29">
        <v>401.0</v>
      </c>
      <c r="B402" s="30"/>
      <c r="C402" s="30"/>
      <c r="D402" s="30"/>
    </row>
    <row r="403" ht="12.75" customHeight="1">
      <c r="A403" s="29">
        <v>402.0</v>
      </c>
      <c r="B403" s="30"/>
      <c r="C403" s="30"/>
      <c r="D403" s="30"/>
    </row>
    <row r="404" ht="12.75" customHeight="1">
      <c r="A404" s="29"/>
      <c r="B404" s="30"/>
      <c r="C404" s="30"/>
      <c r="D404" s="30"/>
    </row>
    <row r="405" ht="12.75" customHeight="1">
      <c r="A405" s="29"/>
      <c r="B405" s="30"/>
      <c r="C405" s="30"/>
      <c r="D405" s="30"/>
    </row>
    <row r="406" ht="12.75" customHeight="1">
      <c r="A406" s="29"/>
      <c r="B406" s="30"/>
      <c r="C406" s="30"/>
      <c r="D406" s="30"/>
    </row>
    <row r="407" ht="12.75" customHeight="1">
      <c r="A407" s="29"/>
      <c r="B407" s="30"/>
      <c r="C407" s="30"/>
      <c r="D407" s="30"/>
    </row>
    <row r="408" ht="12.75" customHeight="1">
      <c r="A408" s="29"/>
      <c r="B408" s="30"/>
      <c r="C408" s="30"/>
      <c r="D408" s="30"/>
    </row>
    <row r="409" ht="12.75" customHeight="1">
      <c r="A409" s="29"/>
      <c r="B409" s="30"/>
      <c r="C409" s="30"/>
      <c r="D409" s="30"/>
    </row>
    <row r="410" ht="12.75" customHeight="1">
      <c r="A410" s="29"/>
      <c r="B410" s="30"/>
      <c r="C410" s="30"/>
      <c r="D410" s="30"/>
    </row>
    <row r="411" ht="12.75" customHeight="1">
      <c r="A411" s="29"/>
      <c r="B411" s="30"/>
      <c r="C411" s="30"/>
      <c r="D411" s="30"/>
    </row>
    <row r="412" ht="12.75" customHeight="1">
      <c r="A412" s="29"/>
      <c r="B412" s="30"/>
      <c r="C412" s="30"/>
      <c r="D412" s="30"/>
    </row>
    <row r="413" ht="12.75" customHeight="1">
      <c r="A413" s="29"/>
      <c r="B413" s="30"/>
      <c r="C413" s="30"/>
      <c r="D413" s="30"/>
    </row>
    <row r="414" ht="12.75" customHeight="1">
      <c r="A414" s="29"/>
      <c r="B414" s="30"/>
      <c r="C414" s="30"/>
      <c r="D414" s="30"/>
    </row>
    <row r="415" ht="12.75" customHeight="1">
      <c r="A415" s="29"/>
      <c r="B415" s="30"/>
      <c r="C415" s="30"/>
      <c r="D415" s="30"/>
    </row>
    <row r="416" ht="12.75" customHeight="1">
      <c r="A416" s="29"/>
      <c r="B416" s="30"/>
      <c r="C416" s="30"/>
      <c r="D416" s="30"/>
    </row>
    <row r="417" ht="12.75" customHeight="1">
      <c r="A417" s="29"/>
      <c r="B417" s="30"/>
      <c r="C417" s="30"/>
      <c r="D417" s="30"/>
    </row>
    <row r="418" ht="12.75" customHeight="1">
      <c r="A418" s="29"/>
      <c r="B418" s="30"/>
      <c r="C418" s="30"/>
      <c r="D418" s="30"/>
    </row>
    <row r="419" ht="12.75" customHeight="1">
      <c r="A419" s="29"/>
      <c r="B419" s="30"/>
      <c r="C419" s="30"/>
      <c r="D419" s="30"/>
    </row>
    <row r="420" ht="12.75" customHeight="1">
      <c r="A420" s="29"/>
      <c r="B420" s="30"/>
      <c r="C420" s="30"/>
      <c r="D420" s="30"/>
    </row>
    <row r="421" ht="12.75" customHeight="1">
      <c r="A421" s="29"/>
      <c r="B421" s="30"/>
      <c r="C421" s="30"/>
      <c r="D421" s="30"/>
    </row>
    <row r="422" ht="12.75" customHeight="1">
      <c r="A422" s="29"/>
      <c r="B422" s="30"/>
      <c r="C422" s="30"/>
      <c r="D422" s="30"/>
    </row>
    <row r="423" ht="12.75" customHeight="1">
      <c r="A423" s="29"/>
      <c r="B423" s="30"/>
      <c r="C423" s="30"/>
      <c r="D423" s="30"/>
    </row>
    <row r="424" ht="12.75" customHeight="1">
      <c r="A424" s="29"/>
      <c r="B424" s="30"/>
      <c r="C424" s="30"/>
      <c r="D424" s="30"/>
    </row>
    <row r="425" ht="12.75" customHeight="1">
      <c r="A425" s="29"/>
      <c r="B425" s="30"/>
      <c r="C425" s="30"/>
      <c r="D425" s="30"/>
    </row>
    <row r="426" ht="12.75" customHeight="1">
      <c r="A426" s="29"/>
      <c r="B426" s="30"/>
      <c r="C426" s="30"/>
      <c r="D426" s="30"/>
    </row>
    <row r="427" ht="12.75" customHeight="1">
      <c r="A427" s="29"/>
      <c r="B427" s="30"/>
      <c r="C427" s="30"/>
      <c r="D427" s="30"/>
    </row>
    <row r="428" ht="12.75" customHeight="1">
      <c r="A428" s="29"/>
      <c r="B428" s="30"/>
      <c r="C428" s="30"/>
      <c r="D428" s="30"/>
    </row>
    <row r="429" ht="12.75" customHeight="1">
      <c r="A429" s="29"/>
      <c r="B429" s="30"/>
      <c r="C429" s="30"/>
      <c r="D429" s="30"/>
    </row>
    <row r="430" ht="12.75" customHeight="1">
      <c r="A430" s="29"/>
      <c r="B430" s="30"/>
      <c r="C430" s="30"/>
      <c r="D430" s="30"/>
    </row>
    <row r="431" ht="12.75" customHeight="1">
      <c r="A431" s="29"/>
      <c r="B431" s="30"/>
      <c r="C431" s="30"/>
      <c r="D431" s="30"/>
    </row>
    <row r="432" ht="12.75" customHeight="1">
      <c r="A432" s="29"/>
      <c r="B432" s="30"/>
      <c r="C432" s="30"/>
      <c r="D432" s="30"/>
    </row>
    <row r="433" ht="12.75" customHeight="1">
      <c r="A433" s="29"/>
      <c r="B433" s="30"/>
      <c r="C433" s="30"/>
      <c r="D433" s="30"/>
    </row>
    <row r="434" ht="12.75" customHeight="1">
      <c r="A434" s="29"/>
      <c r="B434" s="30"/>
      <c r="C434" s="30"/>
      <c r="D434" s="30"/>
    </row>
    <row r="435" ht="12.75" customHeight="1">
      <c r="A435" s="29"/>
      <c r="B435" s="30"/>
      <c r="C435" s="30"/>
      <c r="D435" s="30"/>
    </row>
    <row r="436" ht="12.75" customHeight="1">
      <c r="A436" s="29"/>
      <c r="B436" s="30"/>
      <c r="C436" s="30"/>
      <c r="D436" s="30"/>
    </row>
    <row r="437" ht="12.75" customHeight="1">
      <c r="A437" s="29"/>
      <c r="B437" s="30"/>
      <c r="C437" s="30"/>
      <c r="D437" s="30"/>
    </row>
    <row r="438" ht="12.75" customHeight="1">
      <c r="A438" s="29"/>
      <c r="B438" s="30"/>
      <c r="C438" s="30"/>
      <c r="D438" s="30"/>
    </row>
    <row r="439" ht="12.75" customHeight="1">
      <c r="A439" s="29"/>
      <c r="B439" s="30"/>
      <c r="C439" s="30"/>
      <c r="D439" s="30"/>
    </row>
    <row r="440" ht="12.75" customHeight="1">
      <c r="A440" s="29"/>
      <c r="B440" s="30"/>
      <c r="C440" s="30"/>
      <c r="D440" s="30"/>
    </row>
    <row r="441" ht="12.75" customHeight="1">
      <c r="A441" s="29"/>
      <c r="B441" s="30"/>
      <c r="C441" s="30"/>
      <c r="D441" s="30"/>
    </row>
    <row r="442" ht="12.75" customHeight="1">
      <c r="A442" s="29"/>
      <c r="B442" s="30"/>
      <c r="C442" s="30"/>
      <c r="D442" s="30"/>
    </row>
    <row r="443" ht="12.75" customHeight="1">
      <c r="A443" s="29"/>
      <c r="B443" s="30"/>
      <c r="C443" s="30"/>
      <c r="D443" s="30"/>
    </row>
    <row r="444" ht="12.75" customHeight="1">
      <c r="A444" s="29"/>
      <c r="B444" s="30"/>
      <c r="C444" s="30"/>
      <c r="D444" s="30"/>
    </row>
    <row r="445" ht="12.75" customHeight="1">
      <c r="A445" s="29"/>
      <c r="B445" s="30"/>
      <c r="C445" s="30"/>
      <c r="D445" s="30"/>
    </row>
    <row r="446" ht="12.75" customHeight="1">
      <c r="A446" s="29"/>
      <c r="B446" s="30"/>
      <c r="C446" s="30"/>
      <c r="D446" s="30"/>
    </row>
    <row r="447" ht="12.75" customHeight="1">
      <c r="A447" s="29"/>
      <c r="B447" s="30"/>
      <c r="C447" s="30"/>
      <c r="D447" s="30"/>
    </row>
    <row r="448" ht="12.75" customHeight="1">
      <c r="A448" s="29"/>
      <c r="B448" s="30"/>
      <c r="C448" s="30"/>
      <c r="D448" s="30"/>
    </row>
    <row r="449" ht="12.75" customHeight="1">
      <c r="A449" s="29"/>
      <c r="B449" s="30"/>
      <c r="C449" s="30"/>
      <c r="D449" s="30"/>
    </row>
    <row r="450" ht="12.75" customHeight="1">
      <c r="A450" s="29"/>
      <c r="B450" s="30"/>
      <c r="C450" s="30"/>
      <c r="D450" s="30"/>
    </row>
    <row r="451" ht="12.75" customHeight="1">
      <c r="A451" s="29"/>
      <c r="B451" s="30"/>
      <c r="C451" s="30"/>
      <c r="D451" s="30"/>
    </row>
    <row r="452" ht="12.75" customHeight="1">
      <c r="A452" s="29"/>
      <c r="B452" s="30"/>
      <c r="C452" s="30"/>
      <c r="D452" s="30"/>
    </row>
    <row r="453" ht="12.75" customHeight="1">
      <c r="A453" s="29"/>
      <c r="B453" s="30"/>
      <c r="C453" s="30"/>
      <c r="D453" s="30"/>
    </row>
    <row r="454" ht="12.75" customHeight="1">
      <c r="A454" s="29"/>
      <c r="B454" s="30"/>
      <c r="C454" s="30"/>
      <c r="D454" s="30"/>
    </row>
    <row r="455" ht="12.75" customHeight="1">
      <c r="A455" s="29"/>
      <c r="B455" s="30"/>
      <c r="C455" s="30"/>
      <c r="D455" s="30"/>
    </row>
    <row r="456" ht="12.75" customHeight="1">
      <c r="A456" s="29"/>
      <c r="B456" s="30"/>
      <c r="C456" s="30"/>
      <c r="D456" s="30"/>
    </row>
    <row r="457" ht="12.75" customHeight="1">
      <c r="A457" s="29"/>
      <c r="B457" s="30"/>
      <c r="C457" s="30"/>
      <c r="D457" s="30"/>
    </row>
    <row r="458" ht="12.75" customHeight="1">
      <c r="A458" s="29"/>
      <c r="B458" s="30"/>
      <c r="C458" s="30"/>
      <c r="D458" s="30"/>
    </row>
    <row r="459" ht="12.75" customHeight="1">
      <c r="A459" s="29"/>
      <c r="B459" s="30"/>
      <c r="C459" s="30"/>
      <c r="D459" s="30"/>
    </row>
    <row r="460" ht="12.75" customHeight="1">
      <c r="A460" s="29"/>
      <c r="B460" s="30"/>
      <c r="C460" s="30"/>
      <c r="D460" s="30"/>
    </row>
    <row r="461" ht="12.75" customHeight="1">
      <c r="A461" s="29"/>
      <c r="B461" s="30"/>
      <c r="C461" s="30"/>
      <c r="D461" s="30"/>
    </row>
    <row r="462" ht="12.75" customHeight="1">
      <c r="A462" s="29"/>
      <c r="B462" s="30"/>
      <c r="C462" s="30"/>
      <c r="D462" s="30"/>
    </row>
    <row r="463" ht="12.75" customHeight="1">
      <c r="A463" s="29"/>
      <c r="B463" s="30"/>
      <c r="C463" s="30"/>
      <c r="D463" s="30"/>
    </row>
    <row r="464" ht="12.75" customHeight="1">
      <c r="A464" s="29"/>
      <c r="B464" s="30"/>
      <c r="C464" s="30"/>
      <c r="D464" s="30"/>
    </row>
    <row r="465" ht="12.75" customHeight="1">
      <c r="A465" s="29"/>
      <c r="B465" s="30"/>
      <c r="C465" s="30"/>
      <c r="D465" s="30"/>
    </row>
    <row r="466" ht="12.75" customHeight="1">
      <c r="A466" s="29"/>
      <c r="B466" s="30"/>
      <c r="C466" s="30"/>
      <c r="D466" s="30"/>
    </row>
    <row r="467" ht="12.75" customHeight="1">
      <c r="A467" s="29"/>
      <c r="B467" s="30"/>
      <c r="C467" s="30"/>
      <c r="D467" s="30"/>
    </row>
    <row r="468" ht="12.75" customHeight="1">
      <c r="A468" s="29"/>
      <c r="B468" s="30"/>
      <c r="C468" s="30"/>
      <c r="D468" s="30"/>
    </row>
    <row r="469" ht="12.75" customHeight="1">
      <c r="A469" s="29"/>
      <c r="B469" s="30"/>
      <c r="C469" s="30"/>
      <c r="D469" s="30"/>
    </row>
    <row r="470" ht="12.75" customHeight="1">
      <c r="A470" s="29"/>
      <c r="B470" s="30"/>
      <c r="C470" s="30"/>
      <c r="D470" s="30"/>
    </row>
    <row r="471" ht="12.75" customHeight="1">
      <c r="A471" s="29"/>
      <c r="B471" s="30"/>
      <c r="C471" s="30"/>
      <c r="D471" s="30"/>
    </row>
    <row r="472" ht="12.75" customHeight="1">
      <c r="A472" s="29"/>
      <c r="B472" s="30"/>
      <c r="C472" s="30"/>
      <c r="D472" s="30"/>
    </row>
    <row r="473" ht="12.75" customHeight="1">
      <c r="A473" s="29"/>
      <c r="B473" s="30"/>
      <c r="C473" s="30"/>
      <c r="D473" s="30"/>
    </row>
    <row r="474" ht="12.75" customHeight="1">
      <c r="A474" s="29"/>
      <c r="B474" s="30"/>
      <c r="C474" s="30"/>
      <c r="D474" s="30"/>
    </row>
    <row r="475" ht="12.75" customHeight="1">
      <c r="A475" s="29"/>
      <c r="B475" s="30"/>
      <c r="C475" s="30"/>
      <c r="D475" s="30"/>
    </row>
    <row r="476" ht="12.75" customHeight="1">
      <c r="A476" s="29"/>
      <c r="B476" s="30"/>
      <c r="C476" s="30"/>
      <c r="D476" s="30"/>
    </row>
    <row r="477" ht="12.75" customHeight="1">
      <c r="A477" s="29"/>
      <c r="B477" s="30"/>
      <c r="C477" s="30"/>
      <c r="D477" s="30"/>
    </row>
    <row r="478" ht="12.75" customHeight="1">
      <c r="A478" s="29"/>
      <c r="B478" s="30"/>
      <c r="C478" s="30"/>
      <c r="D478" s="30"/>
    </row>
    <row r="479" ht="12.75" customHeight="1">
      <c r="A479" s="29"/>
      <c r="B479" s="30"/>
      <c r="C479" s="30"/>
      <c r="D479" s="30"/>
    </row>
    <row r="480" ht="12.75" customHeight="1">
      <c r="A480" s="29"/>
      <c r="B480" s="30"/>
      <c r="C480" s="30"/>
      <c r="D480" s="30"/>
    </row>
    <row r="481" ht="12.75" customHeight="1">
      <c r="A481" s="29"/>
      <c r="B481" s="30"/>
      <c r="C481" s="30"/>
      <c r="D481" s="30"/>
    </row>
    <row r="482" ht="12.75" customHeight="1">
      <c r="A482" s="29"/>
      <c r="B482" s="30"/>
      <c r="C482" s="30"/>
      <c r="D482" s="30"/>
    </row>
    <row r="483" ht="12.75" customHeight="1">
      <c r="A483" s="29"/>
      <c r="B483" s="30"/>
      <c r="C483" s="30"/>
      <c r="D483" s="30"/>
    </row>
    <row r="484" ht="12.75" customHeight="1">
      <c r="A484" s="29"/>
      <c r="B484" s="30"/>
      <c r="C484" s="30"/>
      <c r="D484" s="30"/>
    </row>
    <row r="485" ht="12.75" customHeight="1">
      <c r="A485" s="29"/>
      <c r="B485" s="30"/>
      <c r="C485" s="30"/>
      <c r="D485" s="30"/>
    </row>
    <row r="486" ht="12.75" customHeight="1">
      <c r="A486" s="29"/>
      <c r="B486" s="30"/>
      <c r="C486" s="30"/>
      <c r="D486" s="30"/>
    </row>
    <row r="487" ht="12.75" customHeight="1">
      <c r="A487" s="29"/>
      <c r="B487" s="30"/>
      <c r="C487" s="30"/>
      <c r="D487" s="30"/>
    </row>
    <row r="488" ht="12.75" customHeight="1">
      <c r="A488" s="29"/>
      <c r="B488" s="30"/>
      <c r="C488" s="30"/>
      <c r="D488" s="30"/>
    </row>
    <row r="489" ht="12.75" customHeight="1">
      <c r="A489" s="29"/>
      <c r="B489" s="30"/>
      <c r="C489" s="30"/>
      <c r="D489" s="30"/>
    </row>
    <row r="490" ht="12.75" customHeight="1">
      <c r="A490" s="29"/>
      <c r="B490" s="30"/>
      <c r="C490" s="30"/>
      <c r="D490" s="30"/>
    </row>
    <row r="491" ht="12.75" customHeight="1">
      <c r="A491" s="29"/>
      <c r="B491" s="30"/>
      <c r="C491" s="30"/>
      <c r="D491" s="30"/>
    </row>
    <row r="492" ht="12.75" customHeight="1">
      <c r="A492" s="29"/>
      <c r="B492" s="30"/>
      <c r="C492" s="30"/>
      <c r="D492" s="30"/>
    </row>
    <row r="493" ht="12.75" customHeight="1">
      <c r="A493" s="29"/>
      <c r="B493" s="30"/>
      <c r="C493" s="30"/>
      <c r="D493" s="30"/>
    </row>
    <row r="494" ht="12.75" customHeight="1">
      <c r="A494" s="29"/>
      <c r="B494" s="30"/>
      <c r="C494" s="30"/>
      <c r="D494" s="30"/>
    </row>
    <row r="495" ht="12.75" customHeight="1">
      <c r="A495" s="29"/>
      <c r="B495" s="30"/>
      <c r="C495" s="30"/>
      <c r="D495" s="30"/>
    </row>
    <row r="496" ht="12.75" customHeight="1">
      <c r="A496" s="29"/>
      <c r="B496" s="30"/>
      <c r="C496" s="30"/>
      <c r="D496" s="30"/>
    </row>
    <row r="497" ht="12.75" customHeight="1">
      <c r="A497" s="29"/>
      <c r="B497" s="30"/>
      <c r="C497" s="30"/>
      <c r="D497" s="30"/>
    </row>
    <row r="498" ht="12.75" customHeight="1">
      <c r="A498" s="29"/>
      <c r="B498" s="30"/>
      <c r="C498" s="30"/>
      <c r="D498" s="30"/>
    </row>
    <row r="499" ht="12.75" customHeight="1">
      <c r="A499" s="29"/>
      <c r="B499" s="30"/>
      <c r="C499" s="30"/>
      <c r="D499" s="30"/>
    </row>
    <row r="500" ht="12.75" customHeight="1">
      <c r="A500" s="29"/>
      <c r="B500" s="30"/>
      <c r="C500" s="30"/>
      <c r="D500" s="30"/>
    </row>
    <row r="501" ht="12.75" customHeight="1">
      <c r="A501" s="29"/>
      <c r="B501" s="30"/>
      <c r="C501" s="30"/>
      <c r="D501" s="30"/>
    </row>
    <row r="502" ht="12.75" customHeight="1">
      <c r="A502" s="29"/>
      <c r="B502" s="30"/>
      <c r="C502" s="30"/>
      <c r="D502" s="30"/>
    </row>
    <row r="503" ht="12.75" customHeight="1">
      <c r="A503" s="29"/>
      <c r="B503" s="30"/>
      <c r="C503" s="30"/>
      <c r="D503" s="30"/>
    </row>
    <row r="504" ht="12.75" customHeight="1">
      <c r="A504" s="29"/>
      <c r="B504" s="30"/>
      <c r="C504" s="30"/>
      <c r="D504" s="30"/>
    </row>
    <row r="505" ht="12.75" customHeight="1">
      <c r="A505" s="29"/>
      <c r="B505" s="30"/>
      <c r="C505" s="30"/>
      <c r="D505" s="30"/>
    </row>
    <row r="506" ht="12.75" customHeight="1">
      <c r="A506" s="29"/>
      <c r="B506" s="30"/>
      <c r="C506" s="30"/>
      <c r="D506" s="30"/>
    </row>
    <row r="507" ht="12.75" customHeight="1">
      <c r="A507" s="29"/>
      <c r="B507" s="30"/>
      <c r="C507" s="30"/>
      <c r="D507" s="30"/>
    </row>
    <row r="508" ht="12.75" customHeight="1">
      <c r="A508" s="29"/>
      <c r="B508" s="30"/>
      <c r="C508" s="30"/>
      <c r="D508" s="30"/>
    </row>
    <row r="509" ht="12.75" customHeight="1">
      <c r="A509" s="29"/>
      <c r="B509" s="30"/>
      <c r="C509" s="30"/>
      <c r="D509" s="30"/>
    </row>
    <row r="510" ht="12.75" customHeight="1">
      <c r="A510" s="29"/>
      <c r="B510" s="30"/>
      <c r="C510" s="30"/>
      <c r="D510" s="30"/>
    </row>
    <row r="511" ht="12.75" customHeight="1">
      <c r="A511" s="29"/>
      <c r="B511" s="30"/>
      <c r="C511" s="30"/>
      <c r="D511" s="30"/>
    </row>
    <row r="512" ht="12.75" customHeight="1">
      <c r="A512" s="29"/>
      <c r="B512" s="30"/>
      <c r="C512" s="30"/>
      <c r="D512" s="30"/>
    </row>
    <row r="513" ht="12.75" customHeight="1">
      <c r="A513" s="29"/>
      <c r="B513" s="30"/>
      <c r="C513" s="30"/>
      <c r="D513" s="30"/>
    </row>
    <row r="514" ht="12.75" customHeight="1">
      <c r="A514" s="29"/>
      <c r="B514" s="30"/>
      <c r="C514" s="30"/>
      <c r="D514" s="30"/>
    </row>
    <row r="515" ht="12.75" customHeight="1">
      <c r="A515" s="29"/>
      <c r="B515" s="30"/>
      <c r="C515" s="30"/>
      <c r="D515" s="30"/>
    </row>
    <row r="516" ht="12.75" customHeight="1">
      <c r="A516" s="29"/>
      <c r="B516" s="30"/>
      <c r="C516" s="30"/>
      <c r="D516" s="30"/>
    </row>
    <row r="517" ht="12.75" customHeight="1">
      <c r="A517" s="29"/>
      <c r="B517" s="30"/>
      <c r="C517" s="30"/>
      <c r="D517" s="30"/>
    </row>
    <row r="518" ht="12.75" customHeight="1">
      <c r="A518" s="29"/>
      <c r="B518" s="30"/>
      <c r="C518" s="30"/>
      <c r="D518" s="30"/>
    </row>
    <row r="519" ht="12.75" customHeight="1">
      <c r="A519" s="29"/>
      <c r="B519" s="30"/>
      <c r="C519" s="30"/>
      <c r="D519" s="30"/>
    </row>
    <row r="520" ht="12.75" customHeight="1">
      <c r="A520" s="29"/>
      <c r="B520" s="30"/>
      <c r="C520" s="30"/>
      <c r="D520" s="30"/>
    </row>
    <row r="521" ht="12.75" customHeight="1">
      <c r="A521" s="29"/>
      <c r="B521" s="30"/>
      <c r="C521" s="30"/>
      <c r="D521" s="30"/>
    </row>
    <row r="522" ht="12.75" customHeight="1">
      <c r="A522" s="29"/>
      <c r="B522" s="30"/>
      <c r="C522" s="30"/>
      <c r="D522" s="30"/>
    </row>
    <row r="523" ht="12.75" customHeight="1">
      <c r="A523" s="29"/>
      <c r="B523" s="30"/>
      <c r="C523" s="30"/>
      <c r="D523" s="30"/>
    </row>
    <row r="524" ht="12.75" customHeight="1">
      <c r="A524" s="29"/>
      <c r="B524" s="30"/>
      <c r="C524" s="30"/>
      <c r="D524" s="30"/>
    </row>
    <row r="525" ht="12.75" customHeight="1">
      <c r="A525" s="29"/>
      <c r="B525" s="30"/>
      <c r="C525" s="30"/>
      <c r="D525" s="30"/>
    </row>
    <row r="526" ht="12.75" customHeight="1">
      <c r="A526" s="29"/>
      <c r="B526" s="30"/>
      <c r="C526" s="30"/>
      <c r="D526" s="30"/>
    </row>
    <row r="527" ht="12.75" customHeight="1">
      <c r="A527" s="29"/>
      <c r="B527" s="30"/>
      <c r="C527" s="30"/>
      <c r="D527" s="30"/>
    </row>
    <row r="528" ht="12.75" customHeight="1">
      <c r="A528" s="29"/>
      <c r="B528" s="30"/>
      <c r="C528" s="30"/>
      <c r="D528" s="30"/>
    </row>
    <row r="529" ht="12.75" customHeight="1">
      <c r="A529" s="29"/>
      <c r="B529" s="30"/>
      <c r="C529" s="30"/>
      <c r="D529" s="30"/>
    </row>
    <row r="530" ht="12.75" customHeight="1">
      <c r="A530" s="29"/>
      <c r="B530" s="30"/>
      <c r="C530" s="30"/>
      <c r="D530" s="30"/>
    </row>
    <row r="531" ht="12.75" customHeight="1">
      <c r="A531" s="29"/>
      <c r="B531" s="30"/>
      <c r="C531" s="30"/>
      <c r="D531" s="30"/>
    </row>
    <row r="532" ht="12.75" customHeight="1">
      <c r="A532" s="29"/>
      <c r="B532" s="30"/>
      <c r="C532" s="30"/>
      <c r="D532" s="30"/>
    </row>
    <row r="533" ht="12.75" customHeight="1">
      <c r="A533" s="29"/>
      <c r="B533" s="30"/>
      <c r="C533" s="30"/>
      <c r="D533" s="30"/>
    </row>
    <row r="534" ht="12.75" customHeight="1">
      <c r="A534" s="29"/>
      <c r="B534" s="30"/>
      <c r="C534" s="30"/>
      <c r="D534" s="30"/>
    </row>
    <row r="535" ht="12.75" customHeight="1">
      <c r="A535" s="29"/>
      <c r="B535" s="30"/>
      <c r="C535" s="30"/>
      <c r="D535" s="30"/>
    </row>
    <row r="536" ht="12.75" customHeight="1">
      <c r="A536" s="29"/>
      <c r="B536" s="30"/>
      <c r="C536" s="30"/>
      <c r="D536" s="30"/>
    </row>
    <row r="537" ht="12.75" customHeight="1">
      <c r="A537" s="29"/>
      <c r="B537" s="30"/>
      <c r="C537" s="30"/>
      <c r="D537" s="30"/>
    </row>
    <row r="538" ht="12.75" customHeight="1">
      <c r="A538" s="29"/>
      <c r="B538" s="30"/>
      <c r="C538" s="30"/>
      <c r="D538" s="30"/>
    </row>
    <row r="539" ht="12.75" customHeight="1">
      <c r="A539" s="29"/>
      <c r="B539" s="30"/>
      <c r="C539" s="30"/>
      <c r="D539" s="30"/>
    </row>
    <row r="540" ht="12.75" customHeight="1">
      <c r="A540" s="29"/>
      <c r="B540" s="30"/>
      <c r="C540" s="30"/>
      <c r="D540" s="30"/>
    </row>
    <row r="541" ht="12.75" customHeight="1">
      <c r="A541" s="29"/>
      <c r="B541" s="30"/>
      <c r="C541" s="30"/>
      <c r="D541" s="30"/>
    </row>
    <row r="542" ht="12.75" customHeight="1">
      <c r="A542" s="29"/>
      <c r="B542" s="30"/>
      <c r="C542" s="30"/>
      <c r="D542" s="30"/>
    </row>
    <row r="543" ht="12.75" customHeight="1">
      <c r="A543" s="29"/>
      <c r="B543" s="30"/>
      <c r="C543" s="30"/>
      <c r="D543" s="30"/>
    </row>
    <row r="544" ht="12.75" customHeight="1">
      <c r="A544" s="29"/>
      <c r="B544" s="30"/>
      <c r="C544" s="30"/>
      <c r="D544" s="30"/>
    </row>
    <row r="545" ht="12.75" customHeight="1">
      <c r="A545" s="29"/>
      <c r="B545" s="30"/>
      <c r="C545" s="30"/>
      <c r="D545" s="30"/>
    </row>
    <row r="546" ht="12.75" customHeight="1">
      <c r="A546" s="29"/>
      <c r="B546" s="30"/>
      <c r="C546" s="30"/>
      <c r="D546" s="30"/>
    </row>
    <row r="547" ht="12.75" customHeight="1">
      <c r="A547" s="29"/>
      <c r="B547" s="30"/>
      <c r="C547" s="30"/>
      <c r="D547" s="30"/>
    </row>
    <row r="548" ht="12.75" customHeight="1">
      <c r="A548" s="29"/>
      <c r="B548" s="30"/>
      <c r="C548" s="30"/>
      <c r="D548" s="30"/>
    </row>
    <row r="549" ht="12.75" customHeight="1">
      <c r="A549" s="29"/>
      <c r="B549" s="30"/>
      <c r="C549" s="30"/>
      <c r="D549" s="30"/>
    </row>
    <row r="550" ht="12.75" customHeight="1">
      <c r="A550" s="29"/>
      <c r="B550" s="30"/>
      <c r="C550" s="30"/>
      <c r="D550" s="30"/>
    </row>
    <row r="551" ht="12.75" customHeight="1">
      <c r="A551" s="29"/>
      <c r="B551" s="30"/>
      <c r="C551" s="30"/>
      <c r="D551" s="30"/>
    </row>
    <row r="552" ht="12.75" customHeight="1">
      <c r="A552" s="29"/>
      <c r="B552" s="30"/>
      <c r="C552" s="30"/>
      <c r="D552" s="30"/>
    </row>
    <row r="553" ht="12.75" customHeight="1">
      <c r="A553" s="29"/>
      <c r="B553" s="30"/>
      <c r="C553" s="30"/>
      <c r="D553" s="30"/>
    </row>
    <row r="554" ht="12.75" customHeight="1">
      <c r="A554" s="29"/>
      <c r="B554" s="30"/>
      <c r="C554" s="30"/>
      <c r="D554" s="30"/>
    </row>
    <row r="555" ht="12.75" customHeight="1">
      <c r="A555" s="29"/>
      <c r="B555" s="30"/>
      <c r="C555" s="30"/>
      <c r="D555" s="30"/>
    </row>
    <row r="556" ht="12.75" customHeight="1">
      <c r="A556" s="29"/>
      <c r="B556" s="30"/>
      <c r="C556" s="30"/>
      <c r="D556" s="30"/>
    </row>
    <row r="557" ht="12.75" customHeight="1">
      <c r="A557" s="29"/>
      <c r="B557" s="30"/>
      <c r="C557" s="30"/>
      <c r="D557" s="30"/>
    </row>
    <row r="558" ht="12.75" customHeight="1">
      <c r="A558" s="29"/>
      <c r="B558" s="30"/>
      <c r="C558" s="30"/>
      <c r="D558" s="30"/>
    </row>
    <row r="559" ht="12.75" customHeight="1">
      <c r="A559" s="29"/>
      <c r="B559" s="30"/>
      <c r="C559" s="30"/>
      <c r="D559" s="30"/>
    </row>
    <row r="560" ht="12.75" customHeight="1">
      <c r="A560" s="29"/>
      <c r="B560" s="30"/>
      <c r="C560" s="30"/>
      <c r="D560" s="30"/>
    </row>
    <row r="561" ht="12.75" customHeight="1">
      <c r="A561" s="29"/>
      <c r="B561" s="30"/>
      <c r="C561" s="30"/>
      <c r="D561" s="30"/>
    </row>
    <row r="562" ht="12.75" customHeight="1">
      <c r="A562" s="29"/>
      <c r="B562" s="30"/>
      <c r="C562" s="30"/>
      <c r="D562" s="30"/>
    </row>
    <row r="563" ht="12.75" customHeight="1">
      <c r="A563" s="29"/>
      <c r="B563" s="30"/>
      <c r="C563" s="30"/>
      <c r="D563" s="30"/>
    </row>
    <row r="564" ht="12.75" customHeight="1">
      <c r="A564" s="29"/>
      <c r="B564" s="30"/>
      <c r="C564" s="30"/>
      <c r="D564" s="30"/>
    </row>
    <row r="565" ht="12.75" customHeight="1">
      <c r="A565" s="29"/>
      <c r="B565" s="30"/>
      <c r="C565" s="30"/>
      <c r="D565" s="30"/>
    </row>
    <row r="566" ht="12.75" customHeight="1">
      <c r="A566" s="29"/>
      <c r="B566" s="30"/>
      <c r="C566" s="30"/>
      <c r="D566" s="30"/>
    </row>
    <row r="567" ht="12.75" customHeight="1">
      <c r="A567" s="29"/>
      <c r="B567" s="30"/>
      <c r="C567" s="30"/>
      <c r="D567" s="30"/>
    </row>
    <row r="568" ht="12.75" customHeight="1">
      <c r="A568" s="29"/>
      <c r="B568" s="30"/>
      <c r="C568" s="30"/>
      <c r="D568" s="30"/>
    </row>
    <row r="569" ht="12.75" customHeight="1">
      <c r="A569" s="29"/>
      <c r="B569" s="30"/>
      <c r="C569" s="30"/>
      <c r="D569" s="30"/>
    </row>
    <row r="570" ht="12.75" customHeight="1">
      <c r="A570" s="29"/>
      <c r="B570" s="30"/>
      <c r="C570" s="30"/>
      <c r="D570" s="30"/>
    </row>
    <row r="571" ht="12.75" customHeight="1">
      <c r="A571" s="29"/>
      <c r="B571" s="30"/>
      <c r="C571" s="30"/>
      <c r="D571" s="30"/>
    </row>
    <row r="572" ht="12.75" customHeight="1">
      <c r="A572" s="29"/>
      <c r="B572" s="30"/>
      <c r="C572" s="30"/>
      <c r="D572" s="30"/>
    </row>
    <row r="573" ht="12.75" customHeight="1">
      <c r="A573" s="29"/>
      <c r="B573" s="30"/>
      <c r="C573" s="30"/>
      <c r="D573" s="30"/>
    </row>
    <row r="574" ht="12.75" customHeight="1">
      <c r="A574" s="29"/>
      <c r="B574" s="30"/>
      <c r="C574" s="30"/>
      <c r="D574" s="30"/>
    </row>
    <row r="575" ht="12.75" customHeight="1">
      <c r="A575" s="29"/>
      <c r="B575" s="30"/>
      <c r="C575" s="30"/>
      <c r="D575" s="30"/>
    </row>
    <row r="576" ht="12.75" customHeight="1">
      <c r="A576" s="29"/>
      <c r="B576" s="30"/>
      <c r="C576" s="30"/>
      <c r="D576" s="30"/>
    </row>
    <row r="577" ht="12.75" customHeight="1">
      <c r="A577" s="29"/>
      <c r="B577" s="30"/>
      <c r="C577" s="30"/>
      <c r="D577" s="30"/>
    </row>
    <row r="578" ht="12.75" customHeight="1">
      <c r="A578" s="29"/>
      <c r="B578" s="30"/>
      <c r="C578" s="30"/>
      <c r="D578" s="30"/>
    </row>
    <row r="579" ht="12.75" customHeight="1">
      <c r="A579" s="29"/>
      <c r="B579" s="30"/>
      <c r="C579" s="30"/>
      <c r="D579" s="30"/>
    </row>
    <row r="580" ht="12.75" customHeight="1">
      <c r="A580" s="29"/>
      <c r="B580" s="30"/>
      <c r="C580" s="30"/>
      <c r="D580" s="30"/>
    </row>
    <row r="581" ht="12.75" customHeight="1">
      <c r="A581" s="29"/>
      <c r="B581" s="30"/>
      <c r="C581" s="30"/>
      <c r="D581" s="30"/>
    </row>
    <row r="582" ht="12.75" customHeight="1">
      <c r="A582" s="29"/>
      <c r="B582" s="30"/>
      <c r="C582" s="30"/>
      <c r="D582" s="30"/>
    </row>
    <row r="583" ht="12.75" customHeight="1">
      <c r="A583" s="29"/>
      <c r="B583" s="30"/>
      <c r="C583" s="30"/>
      <c r="D583" s="30"/>
    </row>
    <row r="584" ht="12.75" customHeight="1">
      <c r="A584" s="29"/>
      <c r="B584" s="30"/>
      <c r="C584" s="30"/>
      <c r="D584" s="30"/>
    </row>
    <row r="585" ht="12.75" customHeight="1">
      <c r="A585" s="29"/>
      <c r="B585" s="30"/>
      <c r="C585" s="30"/>
      <c r="D585" s="30"/>
    </row>
    <row r="586" ht="12.75" customHeight="1">
      <c r="A586" s="29"/>
      <c r="B586" s="30"/>
      <c r="C586" s="30"/>
      <c r="D586" s="30"/>
    </row>
    <row r="587" ht="12.75" customHeight="1">
      <c r="A587" s="29"/>
      <c r="B587" s="30"/>
      <c r="C587" s="30"/>
      <c r="D587" s="30"/>
    </row>
    <row r="588" ht="12.75" customHeight="1">
      <c r="A588" s="29"/>
      <c r="B588" s="30"/>
      <c r="C588" s="30"/>
      <c r="D588" s="30"/>
    </row>
    <row r="589" ht="12.75" customHeight="1">
      <c r="A589" s="29"/>
      <c r="B589" s="30"/>
      <c r="C589" s="30"/>
      <c r="D589" s="30"/>
    </row>
    <row r="590" ht="12.75" customHeight="1">
      <c r="A590" s="29"/>
      <c r="B590" s="30"/>
      <c r="C590" s="30"/>
      <c r="D590" s="30"/>
    </row>
    <row r="591" ht="12.75" customHeight="1">
      <c r="A591" s="29"/>
      <c r="B591" s="30"/>
      <c r="C591" s="30"/>
      <c r="D591" s="30"/>
    </row>
    <row r="592" ht="12.75" customHeight="1">
      <c r="A592" s="29"/>
      <c r="B592" s="30"/>
      <c r="C592" s="30"/>
      <c r="D592" s="30"/>
    </row>
    <row r="593" ht="12.75" customHeight="1">
      <c r="A593" s="29"/>
      <c r="B593" s="30"/>
      <c r="C593" s="30"/>
      <c r="D593" s="30"/>
    </row>
    <row r="594" ht="12.75" customHeight="1">
      <c r="A594" s="29"/>
      <c r="B594" s="30"/>
      <c r="C594" s="30"/>
      <c r="D594" s="30"/>
    </row>
    <row r="595" ht="12.75" customHeight="1">
      <c r="A595" s="29"/>
      <c r="B595" s="30"/>
      <c r="C595" s="30"/>
      <c r="D595" s="30"/>
    </row>
    <row r="596" ht="12.75" customHeight="1">
      <c r="A596" s="29"/>
      <c r="B596" s="30"/>
      <c r="C596" s="30"/>
      <c r="D596" s="30"/>
    </row>
    <row r="597" ht="12.75" customHeight="1">
      <c r="A597" s="29"/>
      <c r="B597" s="30"/>
      <c r="C597" s="30"/>
      <c r="D597" s="30"/>
    </row>
    <row r="598" ht="12.75" customHeight="1">
      <c r="A598" s="29"/>
      <c r="B598" s="30"/>
      <c r="C598" s="30"/>
      <c r="D598" s="30"/>
    </row>
    <row r="599" ht="12.75" customHeight="1">
      <c r="A599" s="29"/>
      <c r="B599" s="30"/>
      <c r="C599" s="30"/>
      <c r="D599" s="30"/>
    </row>
    <row r="600" ht="12.75" customHeight="1">
      <c r="A600" s="29"/>
      <c r="B600" s="30"/>
      <c r="C600" s="30"/>
      <c r="D600" s="30"/>
    </row>
    <row r="601" ht="12.75" customHeight="1">
      <c r="A601" s="29"/>
      <c r="B601" s="30"/>
      <c r="C601" s="30"/>
      <c r="D601" s="30"/>
    </row>
    <row r="602" ht="12.75" customHeight="1">
      <c r="A602" s="29"/>
      <c r="B602" s="30"/>
      <c r="C602" s="30"/>
      <c r="D602" s="30"/>
    </row>
    <row r="603" ht="12.75" customHeight="1">
      <c r="A603" s="29"/>
      <c r="B603" s="30"/>
      <c r="C603" s="30"/>
      <c r="D603" s="30"/>
    </row>
    <row r="604" ht="12.75" customHeight="1">
      <c r="A604" s="29"/>
      <c r="B604" s="30"/>
      <c r="C604" s="30"/>
      <c r="D604" s="30"/>
    </row>
    <row r="605" ht="12.75" customHeight="1">
      <c r="A605" s="29"/>
      <c r="B605" s="30"/>
      <c r="C605" s="30"/>
      <c r="D605" s="30"/>
    </row>
    <row r="606" ht="12.75" customHeight="1">
      <c r="A606" s="29"/>
      <c r="B606" s="30"/>
      <c r="C606" s="30"/>
      <c r="D606" s="30"/>
    </row>
    <row r="607" ht="12.75" customHeight="1">
      <c r="A607" s="29"/>
      <c r="B607" s="30"/>
      <c r="C607" s="30"/>
      <c r="D607" s="30"/>
    </row>
    <row r="608" ht="12.75" customHeight="1">
      <c r="A608" s="29"/>
      <c r="B608" s="30"/>
      <c r="C608" s="30"/>
      <c r="D608" s="30"/>
    </row>
    <row r="609" ht="12.75" customHeight="1">
      <c r="A609" s="29"/>
      <c r="B609" s="30"/>
      <c r="C609" s="30"/>
      <c r="D609" s="30"/>
    </row>
    <row r="610" ht="12.75" customHeight="1">
      <c r="A610" s="29"/>
      <c r="B610" s="30"/>
      <c r="C610" s="30"/>
      <c r="D610" s="30"/>
    </row>
    <row r="611" ht="12.75" customHeight="1">
      <c r="A611" s="29"/>
      <c r="B611" s="30"/>
      <c r="C611" s="30"/>
      <c r="D611" s="30"/>
    </row>
    <row r="612" ht="12.75" customHeight="1">
      <c r="A612" s="29"/>
      <c r="B612" s="30"/>
      <c r="C612" s="30"/>
      <c r="D612" s="30"/>
    </row>
    <row r="613" ht="12.75" customHeight="1">
      <c r="A613" s="29"/>
      <c r="B613" s="30"/>
      <c r="C613" s="30"/>
      <c r="D613" s="30"/>
    </row>
    <row r="614" ht="12.75" customHeight="1">
      <c r="A614" s="29"/>
      <c r="B614" s="30"/>
      <c r="C614" s="30"/>
      <c r="D614" s="30"/>
    </row>
    <row r="615" ht="12.75" customHeight="1">
      <c r="A615" s="29"/>
      <c r="B615" s="30"/>
      <c r="C615" s="30"/>
      <c r="D615" s="30"/>
    </row>
    <row r="616" ht="12.75" customHeight="1">
      <c r="A616" s="29"/>
      <c r="B616" s="30"/>
      <c r="C616" s="30"/>
      <c r="D616" s="30"/>
    </row>
    <row r="617" ht="12.75" customHeight="1">
      <c r="A617" s="29"/>
      <c r="B617" s="30"/>
      <c r="C617" s="30"/>
      <c r="D617" s="30"/>
    </row>
    <row r="618" ht="12.75" customHeight="1">
      <c r="A618" s="29"/>
      <c r="B618" s="30"/>
      <c r="C618" s="30"/>
      <c r="D618" s="30"/>
    </row>
    <row r="619" ht="12.75" customHeight="1">
      <c r="A619" s="29"/>
      <c r="B619" s="30"/>
      <c r="C619" s="30"/>
      <c r="D619" s="30"/>
    </row>
    <row r="620" ht="12.75" customHeight="1">
      <c r="A620" s="29"/>
      <c r="B620" s="30"/>
      <c r="C620" s="30"/>
      <c r="D620" s="30"/>
    </row>
    <row r="621" ht="12.75" customHeight="1">
      <c r="A621" s="29"/>
      <c r="B621" s="30"/>
      <c r="C621" s="30"/>
      <c r="D621" s="30"/>
    </row>
    <row r="622" ht="12.75" customHeight="1">
      <c r="A622" s="29"/>
      <c r="B622" s="30"/>
      <c r="C622" s="30"/>
      <c r="D622" s="30"/>
    </row>
    <row r="623" ht="12.75" customHeight="1">
      <c r="A623" s="29"/>
      <c r="B623" s="30"/>
      <c r="C623" s="30"/>
      <c r="D623" s="30"/>
    </row>
    <row r="624" ht="12.75" customHeight="1">
      <c r="A624" s="29"/>
      <c r="B624" s="30"/>
      <c r="C624" s="30"/>
      <c r="D624" s="30"/>
    </row>
    <row r="625" ht="12.75" customHeight="1">
      <c r="A625" s="29"/>
      <c r="B625" s="30"/>
      <c r="C625" s="30"/>
      <c r="D625" s="30"/>
    </row>
    <row r="626" ht="12.75" customHeight="1">
      <c r="A626" s="29"/>
      <c r="B626" s="30"/>
      <c r="C626" s="30"/>
      <c r="D626" s="30"/>
    </row>
    <row r="627" ht="12.75" customHeight="1">
      <c r="A627" s="29"/>
      <c r="B627" s="30"/>
      <c r="C627" s="30"/>
      <c r="D627" s="30"/>
    </row>
    <row r="628" ht="12.75" customHeight="1">
      <c r="A628" s="29"/>
      <c r="B628" s="30"/>
      <c r="C628" s="30"/>
      <c r="D628" s="30"/>
    </row>
    <row r="629" ht="12.75" customHeight="1">
      <c r="A629" s="29"/>
      <c r="B629" s="30"/>
      <c r="C629" s="30"/>
      <c r="D629" s="30"/>
    </row>
    <row r="630" ht="12.75" customHeight="1">
      <c r="A630" s="29"/>
      <c r="B630" s="30"/>
      <c r="C630" s="30"/>
      <c r="D630" s="30"/>
    </row>
    <row r="631" ht="12.75" customHeight="1">
      <c r="A631" s="29"/>
      <c r="B631" s="30"/>
      <c r="C631" s="30"/>
      <c r="D631" s="30"/>
    </row>
    <row r="632" ht="12.75" customHeight="1">
      <c r="A632" s="29"/>
      <c r="B632" s="30"/>
      <c r="C632" s="30"/>
      <c r="D632" s="30"/>
    </row>
    <row r="633" ht="12.75" customHeight="1">
      <c r="A633" s="29"/>
      <c r="B633" s="30"/>
      <c r="C633" s="30"/>
      <c r="D633" s="30"/>
    </row>
    <row r="634" ht="12.75" customHeight="1">
      <c r="A634" s="29"/>
      <c r="B634" s="30"/>
      <c r="C634" s="30"/>
      <c r="D634" s="30"/>
    </row>
    <row r="635" ht="12.75" customHeight="1">
      <c r="A635" s="29"/>
      <c r="B635" s="30"/>
      <c r="C635" s="30"/>
      <c r="D635" s="30"/>
    </row>
    <row r="636" ht="12.75" customHeight="1">
      <c r="A636" s="29"/>
      <c r="B636" s="30"/>
      <c r="C636" s="30"/>
      <c r="D636" s="30"/>
    </row>
    <row r="637" ht="12.75" customHeight="1">
      <c r="A637" s="29"/>
      <c r="B637" s="30"/>
      <c r="C637" s="30"/>
      <c r="D637" s="30"/>
    </row>
    <row r="638" ht="12.75" customHeight="1">
      <c r="A638" s="29"/>
      <c r="B638" s="30"/>
      <c r="C638" s="30"/>
      <c r="D638" s="30"/>
    </row>
    <row r="639" ht="12.75" customHeight="1">
      <c r="A639" s="29"/>
      <c r="B639" s="30"/>
      <c r="C639" s="30"/>
      <c r="D639" s="30"/>
    </row>
    <row r="640" ht="12.75" customHeight="1">
      <c r="A640" s="29"/>
      <c r="B640" s="30"/>
      <c r="C640" s="30"/>
      <c r="D640" s="30"/>
    </row>
    <row r="641" ht="12.75" customHeight="1">
      <c r="A641" s="29"/>
      <c r="B641" s="30"/>
      <c r="C641" s="30"/>
      <c r="D641" s="30"/>
    </row>
    <row r="642" ht="12.75" customHeight="1">
      <c r="A642" s="29"/>
      <c r="B642" s="30"/>
      <c r="C642" s="30"/>
      <c r="D642" s="30"/>
    </row>
    <row r="643" ht="12.75" customHeight="1">
      <c r="A643" s="29"/>
      <c r="B643" s="30"/>
      <c r="C643" s="30"/>
      <c r="D643" s="30"/>
    </row>
    <row r="644" ht="12.75" customHeight="1">
      <c r="A644" s="29"/>
      <c r="B644" s="30"/>
      <c r="C644" s="30"/>
      <c r="D644" s="30"/>
    </row>
    <row r="645" ht="12.75" customHeight="1">
      <c r="A645" s="29"/>
      <c r="B645" s="30"/>
      <c r="C645" s="30"/>
      <c r="D645" s="30"/>
    </row>
    <row r="646" ht="12.75" customHeight="1">
      <c r="A646" s="29"/>
      <c r="B646" s="30"/>
      <c r="C646" s="30"/>
      <c r="D646" s="30"/>
    </row>
    <row r="647" ht="12.75" customHeight="1">
      <c r="A647" s="29"/>
      <c r="B647" s="30"/>
      <c r="C647" s="30"/>
      <c r="D647" s="30"/>
    </row>
    <row r="648" ht="12.75" customHeight="1">
      <c r="A648" s="29"/>
      <c r="B648" s="30"/>
      <c r="C648" s="30"/>
      <c r="D648" s="30"/>
    </row>
    <row r="649" ht="12.75" customHeight="1">
      <c r="A649" s="29"/>
      <c r="B649" s="30"/>
      <c r="C649" s="30"/>
      <c r="D649" s="30"/>
    </row>
    <row r="650" ht="12.75" customHeight="1">
      <c r="A650" s="29"/>
      <c r="B650" s="30"/>
      <c r="C650" s="30"/>
      <c r="D650" s="30"/>
    </row>
    <row r="651" ht="12.75" customHeight="1">
      <c r="A651" s="29"/>
      <c r="B651" s="30"/>
      <c r="C651" s="30"/>
      <c r="D651" s="30"/>
    </row>
    <row r="652" ht="12.75" customHeight="1">
      <c r="A652" s="29"/>
      <c r="B652" s="30"/>
      <c r="C652" s="30"/>
      <c r="D652" s="30"/>
    </row>
    <row r="653" ht="12.75" customHeight="1">
      <c r="A653" s="29"/>
      <c r="B653" s="30"/>
      <c r="C653" s="30"/>
      <c r="D653" s="30"/>
    </row>
    <row r="654" ht="12.75" customHeight="1">
      <c r="A654" s="29"/>
      <c r="B654" s="30"/>
      <c r="C654" s="30"/>
      <c r="D654" s="30"/>
    </row>
    <row r="655" ht="12.75" customHeight="1">
      <c r="A655" s="29"/>
      <c r="B655" s="30"/>
      <c r="C655" s="30"/>
      <c r="D655" s="30"/>
    </row>
    <row r="656" ht="12.75" customHeight="1">
      <c r="A656" s="29"/>
      <c r="B656" s="30"/>
      <c r="C656" s="30"/>
      <c r="D656" s="30"/>
    </row>
    <row r="657" ht="12.75" customHeight="1">
      <c r="A657" s="29"/>
      <c r="B657" s="30"/>
      <c r="C657" s="30"/>
      <c r="D657" s="30"/>
    </row>
    <row r="658" ht="12.75" customHeight="1">
      <c r="A658" s="29"/>
      <c r="B658" s="30"/>
      <c r="C658" s="30"/>
      <c r="D658" s="30"/>
    </row>
    <row r="659" ht="12.75" customHeight="1">
      <c r="A659" s="29"/>
      <c r="B659" s="30"/>
      <c r="C659" s="30"/>
      <c r="D659" s="30"/>
    </row>
    <row r="660" ht="12.75" customHeight="1">
      <c r="A660" s="29"/>
      <c r="B660" s="30"/>
      <c r="C660" s="30"/>
      <c r="D660" s="30"/>
    </row>
    <row r="661" ht="12.75" customHeight="1">
      <c r="A661" s="29"/>
      <c r="B661" s="30"/>
      <c r="C661" s="30"/>
      <c r="D661" s="30"/>
    </row>
    <row r="662" ht="12.75" customHeight="1">
      <c r="A662" s="29"/>
      <c r="B662" s="30"/>
      <c r="C662" s="30"/>
      <c r="D662" s="30"/>
    </row>
    <row r="663" ht="12.75" customHeight="1">
      <c r="A663" s="29"/>
      <c r="B663" s="30"/>
      <c r="C663" s="30"/>
      <c r="D663" s="30"/>
    </row>
    <row r="664" ht="12.75" customHeight="1">
      <c r="A664" s="29"/>
      <c r="B664" s="30"/>
      <c r="C664" s="30"/>
      <c r="D664" s="30"/>
    </row>
    <row r="665" ht="12.75" customHeight="1">
      <c r="A665" s="29"/>
      <c r="B665" s="30"/>
      <c r="C665" s="30"/>
      <c r="D665" s="30"/>
    </row>
    <row r="666" ht="12.75" customHeight="1">
      <c r="A666" s="29"/>
      <c r="B666" s="30"/>
      <c r="C666" s="30"/>
      <c r="D666" s="30"/>
    </row>
    <row r="667" ht="12.75" customHeight="1">
      <c r="A667" s="29"/>
      <c r="B667" s="30"/>
      <c r="C667" s="30"/>
      <c r="D667" s="30"/>
    </row>
    <row r="668" ht="12.75" customHeight="1">
      <c r="A668" s="29"/>
      <c r="B668" s="30"/>
      <c r="C668" s="30"/>
      <c r="D668" s="30"/>
    </row>
    <row r="669" ht="12.75" customHeight="1">
      <c r="A669" s="29"/>
      <c r="B669" s="30"/>
      <c r="C669" s="30"/>
      <c r="D669" s="30"/>
    </row>
    <row r="670" ht="12.75" customHeight="1">
      <c r="A670" s="29"/>
      <c r="B670" s="30"/>
      <c r="C670" s="30"/>
      <c r="D670" s="30"/>
    </row>
    <row r="671" ht="12.75" customHeight="1">
      <c r="A671" s="29"/>
      <c r="B671" s="30"/>
      <c r="C671" s="30"/>
      <c r="D671" s="30"/>
    </row>
    <row r="672" ht="12.75" customHeight="1">
      <c r="A672" s="29"/>
      <c r="B672" s="30"/>
      <c r="C672" s="30"/>
      <c r="D672" s="30"/>
    </row>
    <row r="673" ht="12.75" customHeight="1">
      <c r="A673" s="29"/>
      <c r="B673" s="30"/>
      <c r="C673" s="30"/>
      <c r="D673" s="30"/>
    </row>
    <row r="674" ht="12.75" customHeight="1">
      <c r="A674" s="29"/>
      <c r="B674" s="30"/>
      <c r="C674" s="30"/>
      <c r="D674" s="30"/>
    </row>
    <row r="675" ht="12.75" customHeight="1">
      <c r="A675" s="29"/>
      <c r="B675" s="30"/>
      <c r="C675" s="30"/>
      <c r="D675" s="30"/>
    </row>
    <row r="676" ht="12.75" customHeight="1">
      <c r="A676" s="29"/>
      <c r="B676" s="30"/>
      <c r="C676" s="30"/>
      <c r="D676" s="30"/>
    </row>
    <row r="677" ht="12.75" customHeight="1">
      <c r="A677" s="29"/>
      <c r="B677" s="30"/>
      <c r="C677" s="30"/>
      <c r="D677" s="30"/>
    </row>
    <row r="678" ht="12.75" customHeight="1">
      <c r="A678" s="29"/>
      <c r="B678" s="30"/>
      <c r="C678" s="30"/>
      <c r="D678" s="30"/>
    </row>
    <row r="679" ht="12.75" customHeight="1">
      <c r="A679" s="29"/>
      <c r="B679" s="30"/>
      <c r="C679" s="30"/>
      <c r="D679" s="30"/>
    </row>
    <row r="680" ht="12.75" customHeight="1">
      <c r="A680" s="29"/>
      <c r="B680" s="30"/>
      <c r="C680" s="30"/>
      <c r="D680" s="30"/>
    </row>
    <row r="681" ht="12.75" customHeight="1">
      <c r="A681" s="29"/>
      <c r="B681" s="30"/>
      <c r="C681" s="30"/>
      <c r="D681" s="30"/>
    </row>
    <row r="682" ht="12.75" customHeight="1">
      <c r="A682" s="29"/>
      <c r="B682" s="30"/>
      <c r="C682" s="30"/>
      <c r="D682" s="30"/>
    </row>
    <row r="683" ht="12.75" customHeight="1">
      <c r="A683" s="29"/>
      <c r="B683" s="30"/>
      <c r="C683" s="30"/>
      <c r="D683" s="30"/>
    </row>
    <row r="684" ht="12.75" customHeight="1">
      <c r="A684" s="29"/>
      <c r="B684" s="30"/>
      <c r="C684" s="30"/>
      <c r="D684" s="30"/>
    </row>
    <row r="685" ht="12.75" customHeight="1">
      <c r="A685" s="29"/>
      <c r="B685" s="30"/>
      <c r="C685" s="30"/>
      <c r="D685" s="30"/>
    </row>
    <row r="686" ht="12.75" customHeight="1">
      <c r="A686" s="29"/>
      <c r="B686" s="30"/>
      <c r="C686" s="30"/>
      <c r="D686" s="30"/>
    </row>
    <row r="687" ht="12.75" customHeight="1">
      <c r="A687" s="29"/>
      <c r="B687" s="30"/>
      <c r="C687" s="30"/>
      <c r="D687" s="30"/>
    </row>
    <row r="688" ht="12.75" customHeight="1">
      <c r="A688" s="29"/>
      <c r="B688" s="30"/>
      <c r="C688" s="30"/>
      <c r="D688" s="30"/>
    </row>
    <row r="689" ht="12.75" customHeight="1">
      <c r="A689" s="29"/>
      <c r="B689" s="30"/>
      <c r="C689" s="30"/>
      <c r="D689" s="30"/>
    </row>
    <row r="690" ht="12.75" customHeight="1">
      <c r="A690" s="29"/>
      <c r="B690" s="30"/>
      <c r="C690" s="30"/>
      <c r="D690" s="30"/>
    </row>
    <row r="691" ht="12.75" customHeight="1">
      <c r="A691" s="29"/>
      <c r="B691" s="30"/>
      <c r="C691" s="30"/>
      <c r="D691" s="30"/>
    </row>
    <row r="692" ht="12.75" customHeight="1">
      <c r="A692" s="29"/>
      <c r="B692" s="30"/>
      <c r="C692" s="30"/>
      <c r="D692" s="30"/>
    </row>
    <row r="693" ht="12.75" customHeight="1">
      <c r="A693" s="29"/>
      <c r="B693" s="30"/>
      <c r="C693" s="30"/>
      <c r="D693" s="30"/>
    </row>
    <row r="694" ht="12.75" customHeight="1">
      <c r="A694" s="29"/>
      <c r="B694" s="30"/>
      <c r="C694" s="30"/>
      <c r="D694" s="30"/>
    </row>
    <row r="695" ht="12.75" customHeight="1">
      <c r="A695" s="29"/>
      <c r="B695" s="30"/>
      <c r="C695" s="30"/>
      <c r="D695" s="30"/>
    </row>
    <row r="696" ht="12.75" customHeight="1">
      <c r="A696" s="29"/>
      <c r="B696" s="30"/>
      <c r="C696" s="30"/>
      <c r="D696" s="30"/>
    </row>
    <row r="697" ht="12.75" customHeight="1">
      <c r="A697" s="29"/>
      <c r="B697" s="30"/>
      <c r="C697" s="30"/>
      <c r="D697" s="30"/>
    </row>
    <row r="698" ht="12.75" customHeight="1">
      <c r="A698" s="29"/>
      <c r="B698" s="30"/>
      <c r="C698" s="30"/>
      <c r="D698" s="30"/>
    </row>
    <row r="699" ht="12.75" customHeight="1">
      <c r="A699" s="29"/>
      <c r="B699" s="30"/>
      <c r="C699" s="30"/>
      <c r="D699" s="30"/>
    </row>
    <row r="700" ht="12.75" customHeight="1">
      <c r="A700" s="29"/>
      <c r="B700" s="30"/>
      <c r="C700" s="30"/>
      <c r="D700" s="30"/>
    </row>
    <row r="701" ht="12.75" customHeight="1">
      <c r="A701" s="29"/>
      <c r="B701" s="30"/>
      <c r="C701" s="30"/>
      <c r="D701" s="30"/>
    </row>
    <row r="702" ht="12.75" customHeight="1">
      <c r="A702" s="29"/>
      <c r="B702" s="30"/>
      <c r="C702" s="30"/>
      <c r="D702" s="30"/>
    </row>
    <row r="703" ht="12.75" customHeight="1">
      <c r="A703" s="29"/>
      <c r="B703" s="30"/>
      <c r="C703" s="30"/>
      <c r="D703" s="30"/>
    </row>
    <row r="704" ht="12.75" customHeight="1">
      <c r="A704" s="29"/>
      <c r="B704" s="30"/>
      <c r="C704" s="30"/>
      <c r="D704" s="30"/>
    </row>
    <row r="705" ht="12.75" customHeight="1">
      <c r="A705" s="29"/>
      <c r="B705" s="30"/>
      <c r="C705" s="30"/>
      <c r="D705" s="30"/>
    </row>
    <row r="706" ht="12.75" customHeight="1">
      <c r="A706" s="29"/>
      <c r="B706" s="30"/>
      <c r="C706" s="30"/>
      <c r="D706" s="30"/>
    </row>
    <row r="707" ht="12.75" customHeight="1">
      <c r="A707" s="29"/>
      <c r="B707" s="30"/>
      <c r="C707" s="30"/>
      <c r="D707" s="30"/>
    </row>
    <row r="708" ht="12.75" customHeight="1">
      <c r="A708" s="29"/>
      <c r="B708" s="30"/>
      <c r="C708" s="30"/>
      <c r="D708" s="30"/>
    </row>
    <row r="709" ht="12.75" customHeight="1">
      <c r="A709" s="29"/>
      <c r="B709" s="30"/>
      <c r="C709" s="30"/>
      <c r="D709" s="30"/>
    </row>
    <row r="710" ht="12.75" customHeight="1">
      <c r="A710" s="29"/>
      <c r="B710" s="30"/>
      <c r="C710" s="30"/>
      <c r="D710" s="30"/>
    </row>
    <row r="711" ht="12.75" customHeight="1">
      <c r="A711" s="29"/>
      <c r="B711" s="30"/>
      <c r="C711" s="30"/>
      <c r="D711" s="30"/>
    </row>
    <row r="712" ht="12.75" customHeight="1">
      <c r="A712" s="29"/>
      <c r="B712" s="30"/>
      <c r="C712" s="30"/>
      <c r="D712" s="30"/>
    </row>
    <row r="713" ht="12.75" customHeight="1">
      <c r="A713" s="29"/>
      <c r="B713" s="30"/>
      <c r="C713" s="30"/>
      <c r="D713" s="30"/>
    </row>
    <row r="714" ht="12.75" customHeight="1">
      <c r="A714" s="29"/>
      <c r="B714" s="30"/>
      <c r="C714" s="30"/>
      <c r="D714" s="30"/>
    </row>
    <row r="715" ht="12.75" customHeight="1">
      <c r="A715" s="29"/>
      <c r="B715" s="30"/>
      <c r="C715" s="30"/>
      <c r="D715" s="30"/>
    </row>
    <row r="716" ht="12.75" customHeight="1">
      <c r="A716" s="29"/>
      <c r="B716" s="30"/>
      <c r="C716" s="30"/>
      <c r="D716" s="30"/>
    </row>
    <row r="717" ht="12.75" customHeight="1">
      <c r="A717" s="29"/>
      <c r="B717" s="30"/>
      <c r="C717" s="30"/>
      <c r="D717" s="30"/>
    </row>
    <row r="718" ht="12.75" customHeight="1">
      <c r="A718" s="29"/>
      <c r="B718" s="30"/>
      <c r="C718" s="30"/>
      <c r="D718" s="30"/>
    </row>
    <row r="719" ht="12.75" customHeight="1">
      <c r="A719" s="29"/>
      <c r="B719" s="30"/>
      <c r="C719" s="30"/>
      <c r="D719" s="30"/>
    </row>
    <row r="720" ht="12.75" customHeight="1">
      <c r="A720" s="29"/>
      <c r="B720" s="30"/>
      <c r="C720" s="30"/>
      <c r="D720" s="30"/>
    </row>
    <row r="721" ht="12.75" customHeight="1">
      <c r="A721" s="29"/>
      <c r="B721" s="30"/>
      <c r="C721" s="30"/>
      <c r="D721" s="30"/>
    </row>
    <row r="722" ht="12.75" customHeight="1">
      <c r="A722" s="29"/>
      <c r="B722" s="30"/>
      <c r="C722" s="30"/>
      <c r="D722" s="30"/>
    </row>
    <row r="723" ht="12.75" customHeight="1">
      <c r="A723" s="29"/>
      <c r="B723" s="30"/>
      <c r="C723" s="30"/>
      <c r="D723" s="30"/>
    </row>
    <row r="724" ht="12.75" customHeight="1">
      <c r="A724" s="29"/>
      <c r="B724" s="30"/>
      <c r="C724" s="30"/>
      <c r="D724" s="30"/>
    </row>
    <row r="725" ht="12.75" customHeight="1">
      <c r="A725" s="29"/>
      <c r="B725" s="30"/>
      <c r="C725" s="30"/>
      <c r="D725" s="30"/>
    </row>
    <row r="726" ht="12.75" customHeight="1">
      <c r="A726" s="29"/>
      <c r="B726" s="30"/>
      <c r="C726" s="30"/>
      <c r="D726" s="30"/>
    </row>
    <row r="727" ht="12.75" customHeight="1">
      <c r="A727" s="29"/>
      <c r="B727" s="30"/>
      <c r="C727" s="30"/>
      <c r="D727" s="30"/>
    </row>
    <row r="728" ht="12.75" customHeight="1">
      <c r="A728" s="29"/>
      <c r="B728" s="30"/>
      <c r="C728" s="30"/>
      <c r="D728" s="30"/>
    </row>
    <row r="729" ht="12.75" customHeight="1">
      <c r="A729" s="29"/>
      <c r="B729" s="30"/>
      <c r="C729" s="30"/>
      <c r="D729" s="30"/>
    </row>
    <row r="730" ht="12.75" customHeight="1">
      <c r="A730" s="29"/>
      <c r="B730" s="30"/>
      <c r="C730" s="30"/>
      <c r="D730" s="30"/>
    </row>
    <row r="731" ht="12.75" customHeight="1">
      <c r="A731" s="29"/>
      <c r="B731" s="30"/>
      <c r="C731" s="30"/>
      <c r="D731" s="30"/>
    </row>
    <row r="732" ht="12.75" customHeight="1">
      <c r="A732" s="29"/>
      <c r="B732" s="30"/>
      <c r="C732" s="30"/>
      <c r="D732" s="30"/>
    </row>
    <row r="733" ht="12.75" customHeight="1">
      <c r="A733" s="29"/>
      <c r="B733" s="30"/>
      <c r="C733" s="30"/>
      <c r="D733" s="30"/>
    </row>
    <row r="734" ht="12.75" customHeight="1">
      <c r="A734" s="29"/>
      <c r="B734" s="30"/>
      <c r="C734" s="30"/>
      <c r="D734" s="30"/>
    </row>
    <row r="735" ht="12.75" customHeight="1">
      <c r="A735" s="29"/>
      <c r="B735" s="30"/>
      <c r="C735" s="30"/>
      <c r="D735" s="30"/>
    </row>
    <row r="736" ht="12.75" customHeight="1">
      <c r="A736" s="29"/>
      <c r="B736" s="30"/>
      <c r="C736" s="30"/>
      <c r="D736" s="30"/>
    </row>
    <row r="737" ht="12.75" customHeight="1">
      <c r="A737" s="29"/>
      <c r="B737" s="30"/>
      <c r="C737" s="30"/>
      <c r="D737" s="30"/>
    </row>
    <row r="738" ht="12.75" customHeight="1">
      <c r="A738" s="29"/>
      <c r="B738" s="30"/>
      <c r="C738" s="30"/>
      <c r="D738" s="30"/>
    </row>
    <row r="739" ht="12.75" customHeight="1">
      <c r="A739" s="29"/>
      <c r="B739" s="30"/>
      <c r="C739" s="30"/>
      <c r="D739" s="30"/>
    </row>
    <row r="740" ht="12.75" customHeight="1">
      <c r="A740" s="29"/>
      <c r="B740" s="30"/>
      <c r="C740" s="30"/>
      <c r="D740" s="30"/>
    </row>
    <row r="741" ht="12.75" customHeight="1">
      <c r="A741" s="29"/>
      <c r="B741" s="30"/>
      <c r="C741" s="30"/>
      <c r="D741" s="30"/>
    </row>
    <row r="742" ht="12.75" customHeight="1">
      <c r="A742" s="29"/>
      <c r="B742" s="30"/>
      <c r="C742" s="30"/>
      <c r="D742" s="30"/>
    </row>
    <row r="743" ht="12.75" customHeight="1">
      <c r="A743" s="29"/>
      <c r="B743" s="30"/>
      <c r="C743" s="30"/>
      <c r="D743" s="30"/>
    </row>
    <row r="744" ht="12.75" customHeight="1">
      <c r="A744" s="29"/>
      <c r="B744" s="30"/>
      <c r="C744" s="30"/>
      <c r="D744" s="30"/>
    </row>
    <row r="745" ht="12.75" customHeight="1">
      <c r="A745" s="29"/>
      <c r="B745" s="30"/>
      <c r="C745" s="30"/>
      <c r="D745" s="30"/>
    </row>
    <row r="746" ht="12.75" customHeight="1">
      <c r="A746" s="29"/>
      <c r="B746" s="30"/>
      <c r="C746" s="30"/>
      <c r="D746" s="30"/>
    </row>
    <row r="747" ht="12.75" customHeight="1">
      <c r="A747" s="29"/>
      <c r="B747" s="30"/>
      <c r="C747" s="30"/>
      <c r="D747" s="30"/>
    </row>
    <row r="748" ht="12.75" customHeight="1">
      <c r="A748" s="29"/>
      <c r="B748" s="30"/>
      <c r="C748" s="30"/>
      <c r="D748" s="30"/>
    </row>
    <row r="749" ht="12.75" customHeight="1">
      <c r="A749" s="29"/>
      <c r="B749" s="30"/>
      <c r="C749" s="30"/>
      <c r="D749" s="30"/>
    </row>
    <row r="750" ht="12.75" customHeight="1">
      <c r="A750" s="29"/>
      <c r="B750" s="30"/>
      <c r="C750" s="30"/>
      <c r="D750" s="30"/>
    </row>
    <row r="751" ht="12.75" customHeight="1">
      <c r="A751" s="29"/>
      <c r="B751" s="30"/>
      <c r="C751" s="30"/>
      <c r="D751" s="30"/>
    </row>
    <row r="752" ht="12.75" customHeight="1">
      <c r="A752" s="29"/>
      <c r="B752" s="30"/>
      <c r="C752" s="30"/>
      <c r="D752" s="30"/>
    </row>
    <row r="753" ht="12.75" customHeight="1">
      <c r="A753" s="29"/>
      <c r="B753" s="30"/>
      <c r="C753" s="30"/>
      <c r="D753" s="30"/>
    </row>
    <row r="754" ht="12.75" customHeight="1">
      <c r="A754" s="29"/>
      <c r="B754" s="30"/>
      <c r="C754" s="30"/>
      <c r="D754" s="30"/>
    </row>
    <row r="755" ht="12.75" customHeight="1">
      <c r="A755" s="29"/>
      <c r="B755" s="30"/>
      <c r="C755" s="30"/>
      <c r="D755" s="30"/>
    </row>
    <row r="756" ht="12.75" customHeight="1">
      <c r="A756" s="29"/>
      <c r="B756" s="30"/>
      <c r="C756" s="30"/>
      <c r="D756" s="30"/>
    </row>
    <row r="757" ht="12.75" customHeight="1">
      <c r="A757" s="29"/>
      <c r="B757" s="30"/>
      <c r="C757" s="30"/>
      <c r="D757" s="30"/>
    </row>
    <row r="758" ht="12.75" customHeight="1">
      <c r="A758" s="29"/>
      <c r="B758" s="30"/>
      <c r="C758" s="30"/>
      <c r="D758" s="30"/>
    </row>
    <row r="759" ht="12.75" customHeight="1">
      <c r="A759" s="29"/>
      <c r="B759" s="30"/>
      <c r="C759" s="30"/>
      <c r="D759" s="30"/>
    </row>
    <row r="760" ht="12.75" customHeight="1">
      <c r="A760" s="29"/>
      <c r="B760" s="30"/>
      <c r="C760" s="30"/>
      <c r="D760" s="30"/>
    </row>
    <row r="761" ht="12.75" customHeight="1">
      <c r="A761" s="29"/>
      <c r="B761" s="30"/>
      <c r="C761" s="30"/>
      <c r="D761" s="30"/>
    </row>
    <row r="762" ht="12.75" customHeight="1">
      <c r="A762" s="29"/>
      <c r="B762" s="30"/>
      <c r="C762" s="30"/>
      <c r="D762" s="30"/>
    </row>
    <row r="763" ht="12.75" customHeight="1">
      <c r="A763" s="29"/>
      <c r="B763" s="30"/>
      <c r="C763" s="30"/>
      <c r="D763" s="30"/>
    </row>
    <row r="764" ht="12.75" customHeight="1">
      <c r="A764" s="29"/>
      <c r="B764" s="30"/>
      <c r="C764" s="30"/>
      <c r="D764" s="30"/>
    </row>
    <row r="765" ht="12.75" customHeight="1">
      <c r="A765" s="29"/>
      <c r="B765" s="30"/>
      <c r="C765" s="30"/>
      <c r="D765" s="30"/>
    </row>
    <row r="766" ht="12.75" customHeight="1">
      <c r="A766" s="29"/>
      <c r="B766" s="30"/>
      <c r="C766" s="30"/>
      <c r="D766" s="30"/>
    </row>
    <row r="767" ht="12.75" customHeight="1">
      <c r="A767" s="29"/>
      <c r="B767" s="30"/>
      <c r="C767" s="30"/>
      <c r="D767" s="30"/>
    </row>
    <row r="768" ht="12.75" customHeight="1">
      <c r="A768" s="29"/>
      <c r="B768" s="30"/>
      <c r="C768" s="30"/>
      <c r="D768" s="30"/>
    </row>
    <row r="769" ht="12.75" customHeight="1">
      <c r="A769" s="29"/>
      <c r="B769" s="30"/>
      <c r="C769" s="30"/>
      <c r="D769" s="30"/>
    </row>
    <row r="770" ht="12.75" customHeight="1">
      <c r="A770" s="29"/>
      <c r="B770" s="30"/>
      <c r="C770" s="30"/>
      <c r="D770" s="30"/>
    </row>
    <row r="771" ht="12.75" customHeight="1">
      <c r="A771" s="29"/>
      <c r="B771" s="30"/>
      <c r="C771" s="30"/>
      <c r="D771" s="30"/>
    </row>
    <row r="772" ht="12.75" customHeight="1">
      <c r="A772" s="29"/>
      <c r="B772" s="30"/>
      <c r="C772" s="30"/>
      <c r="D772" s="30"/>
    </row>
    <row r="773" ht="12.75" customHeight="1">
      <c r="A773" s="29"/>
      <c r="B773" s="30"/>
      <c r="C773" s="30"/>
      <c r="D773" s="30"/>
    </row>
    <row r="774" ht="12.75" customHeight="1">
      <c r="A774" s="29"/>
      <c r="B774" s="30"/>
      <c r="C774" s="30"/>
      <c r="D774" s="30"/>
    </row>
    <row r="775" ht="12.75" customHeight="1">
      <c r="A775" s="29"/>
      <c r="B775" s="30"/>
      <c r="C775" s="30"/>
      <c r="D775" s="30"/>
    </row>
    <row r="776" ht="12.75" customHeight="1">
      <c r="A776" s="29"/>
      <c r="B776" s="30"/>
      <c r="C776" s="30"/>
      <c r="D776" s="30"/>
    </row>
    <row r="777" ht="12.75" customHeight="1">
      <c r="A777" s="29"/>
      <c r="B777" s="30"/>
      <c r="C777" s="30"/>
      <c r="D777" s="30"/>
    </row>
    <row r="778" ht="12.75" customHeight="1">
      <c r="A778" s="29"/>
      <c r="B778" s="30"/>
      <c r="C778" s="30"/>
      <c r="D778" s="30"/>
    </row>
    <row r="779" ht="12.75" customHeight="1">
      <c r="A779" s="29"/>
      <c r="B779" s="30"/>
      <c r="C779" s="30"/>
      <c r="D779" s="30"/>
    </row>
    <row r="780" ht="12.75" customHeight="1">
      <c r="A780" s="29"/>
      <c r="B780" s="30"/>
      <c r="C780" s="30"/>
      <c r="D780" s="30"/>
    </row>
    <row r="781" ht="12.75" customHeight="1">
      <c r="A781" s="29"/>
      <c r="B781" s="30"/>
      <c r="C781" s="30"/>
      <c r="D781" s="30"/>
    </row>
    <row r="782" ht="12.75" customHeight="1">
      <c r="A782" s="29"/>
      <c r="B782" s="30"/>
      <c r="C782" s="30"/>
      <c r="D782" s="30"/>
    </row>
    <row r="783" ht="12.75" customHeight="1">
      <c r="A783" s="29"/>
      <c r="B783" s="30"/>
      <c r="C783" s="30"/>
      <c r="D783" s="30"/>
    </row>
    <row r="784" ht="12.75" customHeight="1">
      <c r="A784" s="29"/>
      <c r="B784" s="30"/>
      <c r="C784" s="30"/>
      <c r="D784" s="30"/>
    </row>
    <row r="785" ht="12.75" customHeight="1">
      <c r="A785" s="29"/>
      <c r="B785" s="30"/>
      <c r="C785" s="30"/>
      <c r="D785" s="30"/>
    </row>
    <row r="786" ht="12.75" customHeight="1">
      <c r="A786" s="29"/>
      <c r="B786" s="30"/>
      <c r="C786" s="30"/>
      <c r="D786" s="30"/>
    </row>
    <row r="787" ht="12.75" customHeight="1">
      <c r="A787" s="29"/>
      <c r="B787" s="30"/>
      <c r="C787" s="30"/>
      <c r="D787" s="30"/>
    </row>
    <row r="788" ht="12.75" customHeight="1">
      <c r="A788" s="29"/>
      <c r="B788" s="30"/>
      <c r="C788" s="30"/>
      <c r="D788" s="30"/>
    </row>
    <row r="789" ht="12.75" customHeight="1">
      <c r="A789" s="29"/>
      <c r="B789" s="30"/>
      <c r="C789" s="30"/>
      <c r="D789" s="30"/>
    </row>
    <row r="790" ht="12.75" customHeight="1">
      <c r="A790" s="29"/>
      <c r="B790" s="30"/>
      <c r="C790" s="30"/>
      <c r="D790" s="30"/>
    </row>
    <row r="791" ht="12.75" customHeight="1">
      <c r="A791" s="29"/>
      <c r="B791" s="30"/>
      <c r="C791" s="30"/>
      <c r="D791" s="30"/>
    </row>
    <row r="792" ht="12.75" customHeight="1">
      <c r="A792" s="29"/>
      <c r="B792" s="30"/>
      <c r="C792" s="30"/>
      <c r="D792" s="30"/>
    </row>
    <row r="793" ht="12.75" customHeight="1">
      <c r="A793" s="29"/>
      <c r="B793" s="30"/>
      <c r="C793" s="30"/>
      <c r="D793" s="30"/>
    </row>
    <row r="794" ht="12.75" customHeight="1">
      <c r="A794" s="29"/>
      <c r="B794" s="30"/>
      <c r="C794" s="30"/>
      <c r="D794" s="30"/>
    </row>
    <row r="795" ht="12.75" customHeight="1">
      <c r="A795" s="29"/>
      <c r="B795" s="30"/>
      <c r="C795" s="30"/>
      <c r="D795" s="30"/>
    </row>
    <row r="796" ht="12.75" customHeight="1">
      <c r="A796" s="29"/>
      <c r="B796" s="30"/>
      <c r="C796" s="30"/>
      <c r="D796" s="30"/>
    </row>
    <row r="797" ht="12.75" customHeight="1">
      <c r="A797" s="29"/>
      <c r="B797" s="30"/>
      <c r="C797" s="30"/>
      <c r="D797" s="30"/>
    </row>
    <row r="798" ht="12.75" customHeight="1">
      <c r="A798" s="29"/>
      <c r="B798" s="30"/>
      <c r="C798" s="30"/>
      <c r="D798" s="30"/>
    </row>
    <row r="799" ht="12.75" customHeight="1">
      <c r="A799" s="29"/>
      <c r="B799" s="30"/>
      <c r="C799" s="30"/>
      <c r="D799" s="30"/>
    </row>
    <row r="800" ht="12.75" customHeight="1">
      <c r="A800" s="29"/>
      <c r="B800" s="30"/>
      <c r="C800" s="30"/>
      <c r="D800" s="30"/>
    </row>
    <row r="801" ht="12.75" customHeight="1">
      <c r="A801" s="29"/>
      <c r="B801" s="30"/>
      <c r="C801" s="30"/>
      <c r="D801" s="30"/>
    </row>
    <row r="802" ht="12.75" customHeight="1">
      <c r="A802" s="29"/>
      <c r="B802" s="30"/>
      <c r="C802" s="30"/>
      <c r="D802" s="30"/>
    </row>
    <row r="803" ht="12.75" customHeight="1">
      <c r="A803" s="29"/>
      <c r="B803" s="30"/>
      <c r="C803" s="30"/>
      <c r="D803" s="30"/>
    </row>
    <row r="804" ht="12.75" customHeight="1">
      <c r="A804" s="29"/>
      <c r="B804" s="30"/>
      <c r="C804" s="30"/>
      <c r="D804" s="30"/>
    </row>
    <row r="805" ht="12.75" customHeight="1">
      <c r="A805" s="29"/>
      <c r="B805" s="30"/>
      <c r="C805" s="30"/>
      <c r="D805" s="30"/>
    </row>
    <row r="806" ht="12.75" customHeight="1">
      <c r="A806" s="29"/>
      <c r="B806" s="30"/>
      <c r="C806" s="30"/>
      <c r="D806" s="30"/>
    </row>
    <row r="807" ht="12.75" customHeight="1">
      <c r="A807" s="29"/>
      <c r="B807" s="30"/>
      <c r="C807" s="30"/>
      <c r="D807" s="30"/>
    </row>
    <row r="808" ht="12.75" customHeight="1">
      <c r="A808" s="29"/>
      <c r="B808" s="30"/>
      <c r="C808" s="30"/>
      <c r="D808" s="30"/>
    </row>
    <row r="809" ht="12.75" customHeight="1">
      <c r="A809" s="29"/>
      <c r="B809" s="30"/>
      <c r="C809" s="30"/>
      <c r="D809" s="30"/>
    </row>
    <row r="810" ht="12.75" customHeight="1">
      <c r="A810" s="29"/>
      <c r="B810" s="30"/>
      <c r="C810" s="30"/>
      <c r="D810" s="30"/>
    </row>
    <row r="811" ht="12.75" customHeight="1">
      <c r="A811" s="29"/>
      <c r="B811" s="30"/>
      <c r="C811" s="30"/>
      <c r="D811" s="30"/>
    </row>
    <row r="812" ht="12.75" customHeight="1">
      <c r="A812" s="29"/>
      <c r="B812" s="30"/>
      <c r="C812" s="30"/>
      <c r="D812" s="30"/>
    </row>
    <row r="813" ht="12.75" customHeight="1">
      <c r="A813" s="29"/>
      <c r="B813" s="30"/>
      <c r="C813" s="30"/>
      <c r="D813" s="30"/>
    </row>
    <row r="814" ht="12.75" customHeight="1">
      <c r="A814" s="29"/>
      <c r="B814" s="30"/>
      <c r="C814" s="30"/>
      <c r="D814" s="30"/>
    </row>
    <row r="815" ht="12.75" customHeight="1">
      <c r="A815" s="29"/>
      <c r="B815" s="30"/>
      <c r="C815" s="30"/>
      <c r="D815" s="30"/>
    </row>
    <row r="816" ht="12.75" customHeight="1">
      <c r="A816" s="29"/>
      <c r="B816" s="30"/>
      <c r="C816" s="30"/>
      <c r="D816" s="30"/>
    </row>
    <row r="817" ht="12.75" customHeight="1">
      <c r="A817" s="29"/>
      <c r="B817" s="30"/>
      <c r="C817" s="30"/>
      <c r="D817" s="30"/>
    </row>
    <row r="818" ht="12.75" customHeight="1">
      <c r="A818" s="29"/>
      <c r="B818" s="30"/>
      <c r="C818" s="30"/>
      <c r="D818" s="30"/>
    </row>
    <row r="819" ht="12.75" customHeight="1">
      <c r="A819" s="29"/>
      <c r="B819" s="30"/>
      <c r="C819" s="30"/>
      <c r="D819" s="30"/>
    </row>
    <row r="820" ht="12.75" customHeight="1">
      <c r="A820" s="29"/>
      <c r="B820" s="30"/>
      <c r="C820" s="30"/>
      <c r="D820" s="30"/>
    </row>
    <row r="821" ht="12.75" customHeight="1">
      <c r="A821" s="29"/>
      <c r="B821" s="30"/>
      <c r="C821" s="30"/>
      <c r="D821" s="30"/>
    </row>
    <row r="822" ht="12.75" customHeight="1">
      <c r="A822" s="29"/>
      <c r="B822" s="30"/>
      <c r="C822" s="30"/>
      <c r="D822" s="30"/>
    </row>
    <row r="823" ht="12.75" customHeight="1">
      <c r="A823" s="29"/>
      <c r="B823" s="30"/>
      <c r="C823" s="30"/>
      <c r="D823" s="30"/>
    </row>
    <row r="824" ht="12.75" customHeight="1">
      <c r="A824" s="29"/>
      <c r="B824" s="30"/>
      <c r="C824" s="30"/>
      <c r="D824" s="30"/>
    </row>
    <row r="825" ht="12.75" customHeight="1">
      <c r="A825" s="29"/>
      <c r="B825" s="30"/>
      <c r="C825" s="30"/>
      <c r="D825" s="30"/>
    </row>
    <row r="826" ht="12.75" customHeight="1">
      <c r="A826" s="29"/>
      <c r="B826" s="30"/>
      <c r="C826" s="30"/>
      <c r="D826" s="30"/>
    </row>
    <row r="827" ht="12.75" customHeight="1">
      <c r="A827" s="29"/>
      <c r="B827" s="30"/>
      <c r="C827" s="30"/>
      <c r="D827" s="30"/>
    </row>
    <row r="828" ht="12.75" customHeight="1">
      <c r="A828" s="29"/>
      <c r="B828" s="30"/>
      <c r="C828" s="30"/>
      <c r="D828" s="30"/>
    </row>
    <row r="829" ht="12.75" customHeight="1">
      <c r="A829" s="29"/>
      <c r="B829" s="30"/>
      <c r="C829" s="30"/>
      <c r="D829" s="30"/>
    </row>
    <row r="830" ht="12.75" customHeight="1">
      <c r="A830" s="29"/>
      <c r="B830" s="30"/>
      <c r="C830" s="30"/>
      <c r="D830" s="30"/>
    </row>
    <row r="831" ht="12.75" customHeight="1">
      <c r="A831" s="29"/>
      <c r="B831" s="30"/>
      <c r="C831" s="30"/>
      <c r="D831" s="30"/>
    </row>
    <row r="832" ht="12.75" customHeight="1">
      <c r="A832" s="29"/>
      <c r="B832" s="30"/>
      <c r="C832" s="30"/>
      <c r="D832" s="30"/>
    </row>
    <row r="833" ht="12.75" customHeight="1">
      <c r="A833" s="29"/>
      <c r="B833" s="30"/>
      <c r="C833" s="30"/>
      <c r="D833" s="30"/>
    </row>
    <row r="834" ht="12.75" customHeight="1">
      <c r="A834" s="29"/>
      <c r="B834" s="30"/>
      <c r="C834" s="30"/>
      <c r="D834" s="30"/>
    </row>
    <row r="835" ht="12.75" customHeight="1">
      <c r="A835" s="29"/>
      <c r="B835" s="30"/>
      <c r="C835" s="30"/>
      <c r="D835" s="30"/>
    </row>
    <row r="836" ht="12.75" customHeight="1">
      <c r="A836" s="29"/>
      <c r="B836" s="30"/>
      <c r="C836" s="30"/>
      <c r="D836" s="30"/>
    </row>
    <row r="837" ht="12.75" customHeight="1">
      <c r="A837" s="29"/>
      <c r="B837" s="30"/>
      <c r="C837" s="30"/>
      <c r="D837" s="30"/>
    </row>
    <row r="838" ht="12.75" customHeight="1">
      <c r="A838" s="29"/>
      <c r="B838" s="30"/>
      <c r="C838" s="30"/>
      <c r="D838" s="30"/>
    </row>
    <row r="839" ht="12.75" customHeight="1">
      <c r="A839" s="29"/>
      <c r="B839" s="30"/>
      <c r="C839" s="30"/>
      <c r="D839" s="30"/>
    </row>
    <row r="840" ht="12.75" customHeight="1">
      <c r="A840" s="29"/>
      <c r="B840" s="30"/>
      <c r="C840" s="30"/>
      <c r="D840" s="30"/>
    </row>
    <row r="841" ht="12.75" customHeight="1">
      <c r="A841" s="29"/>
      <c r="B841" s="30"/>
      <c r="C841" s="30"/>
      <c r="D841" s="30"/>
    </row>
    <row r="842" ht="12.75" customHeight="1">
      <c r="A842" s="29"/>
      <c r="B842" s="30"/>
      <c r="C842" s="30"/>
      <c r="D842" s="30"/>
    </row>
    <row r="843" ht="12.75" customHeight="1">
      <c r="A843" s="29"/>
      <c r="B843" s="30"/>
      <c r="C843" s="30"/>
      <c r="D843" s="30"/>
    </row>
    <row r="844" ht="12.75" customHeight="1">
      <c r="A844" s="29"/>
      <c r="B844" s="30"/>
      <c r="C844" s="30"/>
      <c r="D844" s="30"/>
    </row>
    <row r="845" ht="12.75" customHeight="1">
      <c r="A845" s="29"/>
      <c r="B845" s="30"/>
      <c r="C845" s="30"/>
      <c r="D845" s="30"/>
    </row>
    <row r="846" ht="12.75" customHeight="1">
      <c r="A846" s="29"/>
      <c r="B846" s="30"/>
      <c r="C846" s="30"/>
      <c r="D846" s="30"/>
    </row>
    <row r="847" ht="12.75" customHeight="1">
      <c r="A847" s="29"/>
      <c r="B847" s="30"/>
      <c r="C847" s="30"/>
      <c r="D847" s="30"/>
    </row>
    <row r="848" ht="12.75" customHeight="1">
      <c r="A848" s="29"/>
      <c r="B848" s="30"/>
      <c r="C848" s="30"/>
      <c r="D848" s="30"/>
    </row>
    <row r="849" ht="12.75" customHeight="1">
      <c r="A849" s="29"/>
      <c r="B849" s="30"/>
      <c r="C849" s="30"/>
      <c r="D849" s="30"/>
    </row>
    <row r="850" ht="12.75" customHeight="1">
      <c r="A850" s="29"/>
      <c r="B850" s="30"/>
      <c r="C850" s="30"/>
      <c r="D850" s="30"/>
    </row>
    <row r="851" ht="12.75" customHeight="1">
      <c r="A851" s="29"/>
      <c r="B851" s="30"/>
      <c r="C851" s="30"/>
      <c r="D851" s="30"/>
    </row>
    <row r="852" ht="12.75" customHeight="1">
      <c r="A852" s="29"/>
      <c r="B852" s="30"/>
      <c r="C852" s="30"/>
      <c r="D852" s="30"/>
    </row>
    <row r="853" ht="12.75" customHeight="1">
      <c r="A853" s="29"/>
      <c r="B853" s="30"/>
      <c r="C853" s="30"/>
      <c r="D853" s="30"/>
    </row>
    <row r="854" ht="12.75" customHeight="1">
      <c r="A854" s="29"/>
      <c r="B854" s="30"/>
      <c r="C854" s="30"/>
      <c r="D854" s="30"/>
    </row>
    <row r="855" ht="12.75" customHeight="1">
      <c r="A855" s="29"/>
      <c r="B855" s="30"/>
      <c r="C855" s="30"/>
      <c r="D855" s="30"/>
    </row>
    <row r="856" ht="12.75" customHeight="1">
      <c r="A856" s="29"/>
      <c r="B856" s="30"/>
      <c r="C856" s="30"/>
      <c r="D856" s="30"/>
    </row>
    <row r="857" ht="12.75" customHeight="1">
      <c r="A857" s="29"/>
      <c r="B857" s="30"/>
      <c r="C857" s="30"/>
      <c r="D857" s="30"/>
    </row>
    <row r="858" ht="12.75" customHeight="1">
      <c r="A858" s="29"/>
      <c r="B858" s="30"/>
      <c r="C858" s="30"/>
      <c r="D858" s="30"/>
    </row>
    <row r="859" ht="12.75" customHeight="1">
      <c r="A859" s="29"/>
      <c r="B859" s="30"/>
      <c r="C859" s="30"/>
      <c r="D859" s="30"/>
    </row>
    <row r="860" ht="12.75" customHeight="1">
      <c r="A860" s="29"/>
      <c r="B860" s="30"/>
      <c r="C860" s="30"/>
      <c r="D860" s="30"/>
    </row>
    <row r="861" ht="12.75" customHeight="1">
      <c r="A861" s="29"/>
      <c r="B861" s="30"/>
      <c r="C861" s="30"/>
      <c r="D861" s="30"/>
    </row>
    <row r="862" ht="12.75" customHeight="1">
      <c r="A862" s="29"/>
      <c r="B862" s="30"/>
      <c r="C862" s="30"/>
      <c r="D862" s="30"/>
    </row>
    <row r="863" ht="12.75" customHeight="1">
      <c r="A863" s="29"/>
      <c r="B863" s="30"/>
      <c r="C863" s="30"/>
      <c r="D863" s="30"/>
    </row>
    <row r="864" ht="12.75" customHeight="1">
      <c r="A864" s="29"/>
      <c r="B864" s="30"/>
      <c r="C864" s="30"/>
      <c r="D864" s="30"/>
    </row>
    <row r="865" ht="12.75" customHeight="1">
      <c r="A865" s="29"/>
      <c r="B865" s="30"/>
      <c r="C865" s="30"/>
      <c r="D865" s="30"/>
    </row>
    <row r="866" ht="12.75" customHeight="1">
      <c r="A866" s="29"/>
      <c r="B866" s="30"/>
      <c r="C866" s="30"/>
      <c r="D866" s="30"/>
    </row>
    <row r="867" ht="12.75" customHeight="1">
      <c r="A867" s="29"/>
      <c r="B867" s="30"/>
      <c r="C867" s="30"/>
      <c r="D867" s="30"/>
    </row>
    <row r="868" ht="12.75" customHeight="1">
      <c r="A868" s="29"/>
      <c r="B868" s="30"/>
      <c r="C868" s="30"/>
      <c r="D868" s="30"/>
    </row>
    <row r="869" ht="12.75" customHeight="1">
      <c r="A869" s="29"/>
      <c r="B869" s="30"/>
      <c r="C869" s="30"/>
      <c r="D869" s="30"/>
    </row>
    <row r="870" ht="12.75" customHeight="1">
      <c r="A870" s="29"/>
      <c r="B870" s="30"/>
      <c r="C870" s="30"/>
      <c r="D870" s="30"/>
    </row>
    <row r="871" ht="12.75" customHeight="1">
      <c r="A871" s="29"/>
      <c r="B871" s="30"/>
      <c r="C871" s="30"/>
      <c r="D871" s="30"/>
    </row>
    <row r="872" ht="12.75" customHeight="1">
      <c r="A872" s="29"/>
      <c r="B872" s="30"/>
      <c r="C872" s="30"/>
      <c r="D872" s="30"/>
    </row>
    <row r="873" ht="12.75" customHeight="1">
      <c r="A873" s="29"/>
      <c r="B873" s="30"/>
      <c r="C873" s="30"/>
      <c r="D873" s="30"/>
    </row>
    <row r="874" ht="12.75" customHeight="1">
      <c r="A874" s="29"/>
      <c r="B874" s="30"/>
      <c r="C874" s="30"/>
      <c r="D874" s="30"/>
    </row>
    <row r="875" ht="12.75" customHeight="1">
      <c r="A875" s="29"/>
      <c r="B875" s="30"/>
      <c r="C875" s="30"/>
      <c r="D875" s="30"/>
    </row>
    <row r="876" ht="12.75" customHeight="1">
      <c r="A876" s="29"/>
      <c r="B876" s="30"/>
      <c r="C876" s="30"/>
      <c r="D876" s="30"/>
    </row>
    <row r="877" ht="12.75" customHeight="1">
      <c r="A877" s="29"/>
      <c r="B877" s="30"/>
      <c r="C877" s="30"/>
      <c r="D877" s="30"/>
    </row>
    <row r="878" ht="12.75" customHeight="1">
      <c r="A878" s="29"/>
      <c r="B878" s="30"/>
      <c r="C878" s="30"/>
      <c r="D878" s="30"/>
    </row>
    <row r="879" ht="12.75" customHeight="1">
      <c r="A879" s="29"/>
      <c r="B879" s="30"/>
      <c r="C879" s="30"/>
      <c r="D879" s="30"/>
    </row>
    <row r="880" ht="12.75" customHeight="1">
      <c r="A880" s="29"/>
      <c r="B880" s="30"/>
      <c r="C880" s="30"/>
      <c r="D880" s="30"/>
    </row>
    <row r="881" ht="12.75" customHeight="1">
      <c r="A881" s="29"/>
      <c r="B881" s="30"/>
      <c r="C881" s="30"/>
      <c r="D881" s="30"/>
    </row>
    <row r="882" ht="12.75" customHeight="1">
      <c r="A882" s="29"/>
      <c r="B882" s="30"/>
      <c r="C882" s="30"/>
      <c r="D882" s="30"/>
    </row>
    <row r="883" ht="12.75" customHeight="1">
      <c r="A883" s="29"/>
      <c r="B883" s="30"/>
      <c r="C883" s="30"/>
      <c r="D883" s="30"/>
    </row>
    <row r="884" ht="12.75" customHeight="1">
      <c r="A884" s="29"/>
      <c r="B884" s="30"/>
      <c r="C884" s="30"/>
      <c r="D884" s="30"/>
    </row>
    <row r="885" ht="12.75" customHeight="1">
      <c r="A885" s="29"/>
      <c r="B885" s="30"/>
      <c r="C885" s="30"/>
      <c r="D885" s="30"/>
    </row>
    <row r="886" ht="12.75" customHeight="1">
      <c r="A886" s="29"/>
      <c r="B886" s="30"/>
      <c r="C886" s="30"/>
      <c r="D886" s="30"/>
    </row>
    <row r="887" ht="12.75" customHeight="1">
      <c r="A887" s="29"/>
      <c r="B887" s="30"/>
      <c r="C887" s="30"/>
      <c r="D887" s="30"/>
    </row>
    <row r="888" ht="12.75" customHeight="1">
      <c r="A888" s="29"/>
      <c r="B888" s="30"/>
      <c r="C888" s="30"/>
      <c r="D888" s="30"/>
    </row>
    <row r="889" ht="12.75" customHeight="1">
      <c r="A889" s="29"/>
      <c r="B889" s="30"/>
      <c r="C889" s="30"/>
      <c r="D889" s="30"/>
    </row>
    <row r="890" ht="12.75" customHeight="1">
      <c r="A890" s="29"/>
      <c r="B890" s="30"/>
      <c r="C890" s="30"/>
      <c r="D890" s="30"/>
    </row>
    <row r="891" ht="12.75" customHeight="1">
      <c r="A891" s="29"/>
      <c r="B891" s="30"/>
      <c r="C891" s="30"/>
      <c r="D891" s="30"/>
    </row>
    <row r="892" ht="12.75" customHeight="1">
      <c r="A892" s="29"/>
      <c r="B892" s="30"/>
      <c r="C892" s="30"/>
      <c r="D892" s="30"/>
    </row>
    <row r="893" ht="12.75" customHeight="1">
      <c r="A893" s="29"/>
      <c r="B893" s="30"/>
      <c r="C893" s="30"/>
      <c r="D893" s="30"/>
    </row>
    <row r="894" ht="12.75" customHeight="1">
      <c r="A894" s="29"/>
      <c r="B894" s="30"/>
      <c r="C894" s="30"/>
      <c r="D894" s="30"/>
    </row>
    <row r="895" ht="12.75" customHeight="1">
      <c r="A895" s="29"/>
      <c r="B895" s="30"/>
      <c r="C895" s="30"/>
      <c r="D895" s="30"/>
    </row>
    <row r="896" ht="12.75" customHeight="1">
      <c r="A896" s="29"/>
      <c r="B896" s="30"/>
      <c r="C896" s="30"/>
      <c r="D896" s="30"/>
    </row>
    <row r="897" ht="12.75" customHeight="1">
      <c r="A897" s="29"/>
      <c r="B897" s="30"/>
      <c r="C897" s="30"/>
      <c r="D897" s="30"/>
    </row>
    <row r="898" ht="12.75" customHeight="1">
      <c r="A898" s="29"/>
      <c r="B898" s="30"/>
      <c r="C898" s="30"/>
      <c r="D898" s="30"/>
    </row>
    <row r="899" ht="12.75" customHeight="1">
      <c r="A899" s="29"/>
      <c r="B899" s="30"/>
      <c r="C899" s="30"/>
      <c r="D899" s="30"/>
    </row>
    <row r="900" ht="12.75" customHeight="1">
      <c r="A900" s="29"/>
      <c r="B900" s="30"/>
      <c r="C900" s="30"/>
      <c r="D900" s="30"/>
    </row>
    <row r="901" ht="12.75" customHeight="1">
      <c r="A901" s="29"/>
      <c r="B901" s="30"/>
      <c r="C901" s="30"/>
      <c r="D901" s="30"/>
    </row>
    <row r="902" ht="12.75" customHeight="1">
      <c r="A902" s="29"/>
      <c r="B902" s="30"/>
      <c r="C902" s="30"/>
      <c r="D902" s="30"/>
    </row>
    <row r="903" ht="12.75" customHeight="1">
      <c r="A903" s="29"/>
      <c r="B903" s="30"/>
      <c r="C903" s="30"/>
      <c r="D903" s="30"/>
    </row>
    <row r="904" ht="12.75" customHeight="1">
      <c r="A904" s="29"/>
      <c r="B904" s="30"/>
      <c r="C904" s="30"/>
      <c r="D904" s="30"/>
    </row>
    <row r="905" ht="12.75" customHeight="1">
      <c r="A905" s="29"/>
      <c r="B905" s="30"/>
      <c r="C905" s="30"/>
      <c r="D905" s="30"/>
    </row>
    <row r="906" ht="12.75" customHeight="1">
      <c r="A906" s="29"/>
      <c r="B906" s="30"/>
      <c r="C906" s="30"/>
      <c r="D906" s="30"/>
    </row>
    <row r="907" ht="12.75" customHeight="1">
      <c r="A907" s="29"/>
      <c r="B907" s="30"/>
      <c r="C907" s="30"/>
      <c r="D907" s="30"/>
    </row>
    <row r="908" ht="12.75" customHeight="1">
      <c r="A908" s="29"/>
      <c r="B908" s="30"/>
      <c r="C908" s="30"/>
      <c r="D908" s="30"/>
    </row>
    <row r="909" ht="12.75" customHeight="1">
      <c r="A909" s="29"/>
      <c r="B909" s="30"/>
      <c r="C909" s="30"/>
      <c r="D909" s="30"/>
    </row>
    <row r="910" ht="12.75" customHeight="1">
      <c r="A910" s="29"/>
      <c r="B910" s="30"/>
      <c r="C910" s="30"/>
      <c r="D910" s="30"/>
    </row>
    <row r="911" ht="12.75" customHeight="1">
      <c r="A911" s="29"/>
      <c r="B911" s="30"/>
      <c r="C911" s="30"/>
      <c r="D911" s="30"/>
    </row>
    <row r="912" ht="12.75" customHeight="1">
      <c r="A912" s="29"/>
      <c r="B912" s="30"/>
      <c r="C912" s="30"/>
      <c r="D912" s="30"/>
    </row>
    <row r="913" ht="12.75" customHeight="1">
      <c r="A913" s="29"/>
      <c r="B913" s="30"/>
      <c r="C913" s="30"/>
      <c r="D913" s="30"/>
    </row>
    <row r="914" ht="12.75" customHeight="1">
      <c r="A914" s="29"/>
      <c r="B914" s="30"/>
      <c r="C914" s="30"/>
      <c r="D914" s="30"/>
    </row>
    <row r="915" ht="12.75" customHeight="1">
      <c r="A915" s="29"/>
      <c r="B915" s="30"/>
      <c r="C915" s="30"/>
      <c r="D915" s="30"/>
    </row>
    <row r="916" ht="12.75" customHeight="1">
      <c r="A916" s="29"/>
      <c r="B916" s="30"/>
      <c r="C916" s="30"/>
      <c r="D916" s="30"/>
    </row>
    <row r="917" ht="12.75" customHeight="1">
      <c r="A917" s="29"/>
      <c r="B917" s="30"/>
      <c r="C917" s="30"/>
      <c r="D917" s="30"/>
    </row>
    <row r="918" ht="12.75" customHeight="1">
      <c r="A918" s="29"/>
      <c r="B918" s="30"/>
      <c r="C918" s="30"/>
      <c r="D918" s="30"/>
    </row>
    <row r="919" ht="12.75" customHeight="1">
      <c r="A919" s="29"/>
      <c r="B919" s="30"/>
      <c r="C919" s="30"/>
      <c r="D919" s="30"/>
    </row>
    <row r="920" ht="12.75" customHeight="1">
      <c r="A920" s="29"/>
      <c r="B920" s="30"/>
      <c r="C920" s="30"/>
      <c r="D920" s="30"/>
    </row>
    <row r="921" ht="12.75" customHeight="1">
      <c r="A921" s="29"/>
      <c r="B921" s="30"/>
      <c r="C921" s="30"/>
      <c r="D921" s="30"/>
    </row>
    <row r="922" ht="12.75" customHeight="1">
      <c r="A922" s="29"/>
      <c r="B922" s="30"/>
      <c r="C922" s="30"/>
      <c r="D922" s="30"/>
    </row>
    <row r="923" ht="12.75" customHeight="1">
      <c r="A923" s="29"/>
      <c r="B923" s="30"/>
      <c r="C923" s="30"/>
      <c r="D923" s="30"/>
    </row>
    <row r="924" ht="12.75" customHeight="1">
      <c r="A924" s="29"/>
      <c r="B924" s="30"/>
      <c r="C924" s="30"/>
      <c r="D924" s="30"/>
    </row>
    <row r="925" ht="12.75" customHeight="1">
      <c r="A925" s="29"/>
      <c r="B925" s="30"/>
      <c r="C925" s="30"/>
      <c r="D925" s="30"/>
    </row>
    <row r="926" ht="12.75" customHeight="1">
      <c r="A926" s="29"/>
      <c r="B926" s="30"/>
      <c r="C926" s="30"/>
      <c r="D926" s="30"/>
    </row>
    <row r="927" ht="12.75" customHeight="1">
      <c r="A927" s="29"/>
      <c r="B927" s="30"/>
      <c r="C927" s="30"/>
      <c r="D927" s="30"/>
    </row>
    <row r="928" ht="12.75" customHeight="1">
      <c r="A928" s="29"/>
      <c r="B928" s="30"/>
      <c r="C928" s="30"/>
      <c r="D928" s="30"/>
    </row>
    <row r="929" ht="12.75" customHeight="1">
      <c r="A929" s="29"/>
      <c r="B929" s="30"/>
      <c r="C929" s="30"/>
      <c r="D929" s="30"/>
    </row>
    <row r="930" ht="12.75" customHeight="1">
      <c r="A930" s="29"/>
      <c r="B930" s="30"/>
      <c r="C930" s="30"/>
      <c r="D930" s="30"/>
    </row>
    <row r="931" ht="12.75" customHeight="1">
      <c r="A931" s="29"/>
      <c r="B931" s="30"/>
      <c r="C931" s="30"/>
      <c r="D931" s="30"/>
    </row>
    <row r="932" ht="12.75" customHeight="1">
      <c r="A932" s="29"/>
      <c r="B932" s="30"/>
      <c r="C932" s="30"/>
      <c r="D932" s="30"/>
    </row>
    <row r="933" ht="12.75" customHeight="1">
      <c r="A933" s="29"/>
      <c r="B933" s="30"/>
      <c r="C933" s="30"/>
      <c r="D933" s="30"/>
    </row>
    <row r="934" ht="12.75" customHeight="1">
      <c r="A934" s="29"/>
      <c r="B934" s="30"/>
      <c r="C934" s="30"/>
      <c r="D934" s="30"/>
    </row>
    <row r="935" ht="12.75" customHeight="1">
      <c r="A935" s="29"/>
      <c r="B935" s="30"/>
      <c r="C935" s="30"/>
      <c r="D935" s="30"/>
    </row>
    <row r="936" ht="12.75" customHeight="1">
      <c r="A936" s="29"/>
      <c r="B936" s="30"/>
      <c r="C936" s="30"/>
      <c r="D936" s="30"/>
    </row>
    <row r="937" ht="12.75" customHeight="1">
      <c r="A937" s="29"/>
      <c r="B937" s="30"/>
      <c r="C937" s="30"/>
      <c r="D937" s="30"/>
    </row>
    <row r="938" ht="12.75" customHeight="1">
      <c r="A938" s="29"/>
      <c r="B938" s="30"/>
      <c r="C938" s="30"/>
      <c r="D938" s="30"/>
    </row>
    <row r="939" ht="12.75" customHeight="1">
      <c r="A939" s="29"/>
      <c r="B939" s="30"/>
      <c r="C939" s="30"/>
      <c r="D939" s="30"/>
    </row>
    <row r="940" ht="12.75" customHeight="1">
      <c r="A940" s="29"/>
      <c r="B940" s="30"/>
      <c r="C940" s="30"/>
      <c r="D940" s="30"/>
    </row>
    <row r="941" ht="12.75" customHeight="1">
      <c r="A941" s="29"/>
      <c r="B941" s="30"/>
      <c r="C941" s="30"/>
      <c r="D941" s="30"/>
    </row>
    <row r="942" ht="12.75" customHeight="1">
      <c r="A942" s="29"/>
      <c r="B942" s="30"/>
      <c r="C942" s="30"/>
      <c r="D942" s="30"/>
    </row>
    <row r="943" ht="12.75" customHeight="1">
      <c r="A943" s="29"/>
      <c r="B943" s="30"/>
      <c r="C943" s="30"/>
      <c r="D943" s="30"/>
    </row>
    <row r="944" ht="12.75" customHeight="1">
      <c r="A944" s="29"/>
      <c r="B944" s="30"/>
      <c r="C944" s="30"/>
      <c r="D944" s="30"/>
    </row>
    <row r="945" ht="12.75" customHeight="1">
      <c r="A945" s="29"/>
      <c r="B945" s="30"/>
      <c r="C945" s="30"/>
      <c r="D945" s="30"/>
    </row>
    <row r="946" ht="12.75" customHeight="1">
      <c r="A946" s="29"/>
      <c r="B946" s="30"/>
      <c r="C946" s="30"/>
      <c r="D946" s="30"/>
    </row>
    <row r="947" ht="12.75" customHeight="1">
      <c r="A947" s="29"/>
      <c r="B947" s="30"/>
      <c r="C947" s="30"/>
      <c r="D947" s="30"/>
    </row>
    <row r="948" ht="12.75" customHeight="1">
      <c r="A948" s="29"/>
      <c r="B948" s="30"/>
      <c r="C948" s="30"/>
      <c r="D948" s="30"/>
    </row>
    <row r="949" ht="12.75" customHeight="1">
      <c r="A949" s="29"/>
      <c r="B949" s="30"/>
      <c r="C949" s="30"/>
      <c r="D949" s="30"/>
    </row>
    <row r="950" ht="12.75" customHeight="1">
      <c r="A950" s="29"/>
      <c r="B950" s="30"/>
      <c r="C950" s="30"/>
      <c r="D950" s="30"/>
    </row>
    <row r="951" ht="12.75" customHeight="1">
      <c r="A951" s="29"/>
      <c r="B951" s="30"/>
      <c r="C951" s="30"/>
      <c r="D951" s="30"/>
    </row>
    <row r="952" ht="12.75" customHeight="1">
      <c r="A952" s="29"/>
      <c r="B952" s="30"/>
      <c r="C952" s="30"/>
      <c r="D952" s="30"/>
    </row>
    <row r="953" ht="12.75" customHeight="1">
      <c r="A953" s="29"/>
      <c r="B953" s="30"/>
      <c r="C953" s="30"/>
      <c r="D953" s="30"/>
    </row>
    <row r="954" ht="12.75" customHeight="1">
      <c r="A954" s="29"/>
      <c r="B954" s="30"/>
      <c r="C954" s="30"/>
      <c r="D954" s="30"/>
    </row>
    <row r="955" ht="12.75" customHeight="1">
      <c r="A955" s="29"/>
      <c r="B955" s="30"/>
      <c r="C955" s="30"/>
      <c r="D955" s="30"/>
    </row>
    <row r="956" ht="12.75" customHeight="1">
      <c r="A956" s="29"/>
      <c r="B956" s="30"/>
      <c r="C956" s="30"/>
      <c r="D956" s="30"/>
    </row>
    <row r="957" ht="12.75" customHeight="1">
      <c r="A957" s="29"/>
      <c r="B957" s="30"/>
      <c r="C957" s="30"/>
      <c r="D957" s="30"/>
    </row>
    <row r="958" ht="12.75" customHeight="1">
      <c r="A958" s="29"/>
      <c r="B958" s="30"/>
      <c r="C958" s="30"/>
      <c r="D958" s="30"/>
    </row>
    <row r="959" ht="12.75" customHeight="1">
      <c r="A959" s="29"/>
      <c r="B959" s="30"/>
      <c r="C959" s="30"/>
      <c r="D959" s="30"/>
    </row>
    <row r="960" ht="12.75" customHeight="1">
      <c r="A960" s="29"/>
      <c r="B960" s="30"/>
      <c r="C960" s="30"/>
      <c r="D960" s="30"/>
    </row>
    <row r="961" ht="12.75" customHeight="1">
      <c r="A961" s="29"/>
      <c r="B961" s="30"/>
      <c r="C961" s="30"/>
      <c r="D961" s="30"/>
    </row>
    <row r="962" ht="12.75" customHeight="1">
      <c r="A962" s="29"/>
      <c r="B962" s="30"/>
      <c r="C962" s="30"/>
      <c r="D962" s="30"/>
    </row>
    <row r="963" ht="12.75" customHeight="1">
      <c r="A963" s="29"/>
      <c r="B963" s="30"/>
      <c r="C963" s="30"/>
      <c r="D963" s="30"/>
    </row>
    <row r="964" ht="12.75" customHeight="1">
      <c r="A964" s="29"/>
      <c r="B964" s="30"/>
      <c r="C964" s="30"/>
      <c r="D964" s="30"/>
    </row>
    <row r="965" ht="12.75" customHeight="1">
      <c r="A965" s="29"/>
      <c r="B965" s="30"/>
      <c r="C965" s="30"/>
      <c r="D965" s="30"/>
    </row>
    <row r="966" ht="12.75" customHeight="1">
      <c r="A966" s="29"/>
      <c r="B966" s="30"/>
      <c r="C966" s="30"/>
      <c r="D966" s="30"/>
    </row>
    <row r="967" ht="12.75" customHeight="1">
      <c r="A967" s="29"/>
      <c r="B967" s="30"/>
      <c r="C967" s="30"/>
      <c r="D967" s="30"/>
    </row>
    <row r="968" ht="12.75" customHeight="1">
      <c r="A968" s="29"/>
      <c r="B968" s="30"/>
      <c r="C968" s="30"/>
      <c r="D968" s="30"/>
    </row>
    <row r="969" ht="12.75" customHeight="1">
      <c r="A969" s="29"/>
      <c r="B969" s="30"/>
      <c r="C969" s="30"/>
      <c r="D969" s="30"/>
    </row>
    <row r="970" ht="12.75" customHeight="1">
      <c r="A970" s="29"/>
      <c r="B970" s="30"/>
      <c r="C970" s="30"/>
      <c r="D970" s="30"/>
    </row>
    <row r="971" ht="12.75" customHeight="1">
      <c r="A971" s="29"/>
      <c r="B971" s="30"/>
      <c r="C971" s="30"/>
      <c r="D971" s="30"/>
    </row>
    <row r="972" ht="12.75" customHeight="1">
      <c r="A972" s="29"/>
      <c r="B972" s="30"/>
      <c r="C972" s="30"/>
      <c r="D972" s="30"/>
    </row>
    <row r="973" ht="12.75" customHeight="1">
      <c r="A973" s="29"/>
      <c r="B973" s="30"/>
      <c r="C973" s="30"/>
      <c r="D973" s="30"/>
    </row>
    <row r="974" ht="12.75" customHeight="1">
      <c r="A974" s="29"/>
      <c r="B974" s="30"/>
      <c r="C974" s="30"/>
      <c r="D974" s="30"/>
    </row>
    <row r="975" ht="12.75" customHeight="1">
      <c r="A975" s="29"/>
      <c r="B975" s="30"/>
      <c r="C975" s="30"/>
      <c r="D975" s="30"/>
    </row>
    <row r="976" ht="12.75" customHeight="1">
      <c r="A976" s="29"/>
      <c r="B976" s="30"/>
      <c r="C976" s="30"/>
      <c r="D976" s="30"/>
    </row>
    <row r="977" ht="12.75" customHeight="1">
      <c r="A977" s="29"/>
      <c r="B977" s="30"/>
      <c r="C977" s="30"/>
      <c r="D977" s="30"/>
    </row>
    <row r="978" ht="12.75" customHeight="1">
      <c r="A978" s="29"/>
      <c r="B978" s="30"/>
      <c r="C978" s="30"/>
      <c r="D978" s="30"/>
    </row>
    <row r="979" ht="12.75" customHeight="1">
      <c r="A979" s="29"/>
      <c r="B979" s="30"/>
      <c r="C979" s="30"/>
      <c r="D979" s="30"/>
    </row>
    <row r="980" ht="12.75" customHeight="1">
      <c r="A980" s="29"/>
      <c r="B980" s="30"/>
      <c r="C980" s="30"/>
      <c r="D980" s="30"/>
    </row>
    <row r="981" ht="12.75" customHeight="1">
      <c r="A981" s="29"/>
      <c r="B981" s="30"/>
      <c r="C981" s="30"/>
      <c r="D981" s="30"/>
    </row>
    <row r="982" ht="12.75" customHeight="1">
      <c r="A982" s="29"/>
      <c r="B982" s="30"/>
      <c r="C982" s="30"/>
      <c r="D982" s="30"/>
    </row>
    <row r="983" ht="12.75" customHeight="1">
      <c r="A983" s="29"/>
      <c r="B983" s="30"/>
      <c r="C983" s="30"/>
      <c r="D983" s="30"/>
    </row>
    <row r="984" ht="12.75" customHeight="1">
      <c r="A984" s="29"/>
      <c r="B984" s="30"/>
      <c r="C984" s="30"/>
      <c r="D984" s="30"/>
    </row>
    <row r="985" ht="12.75" customHeight="1">
      <c r="A985" s="29"/>
      <c r="B985" s="30"/>
      <c r="C985" s="30"/>
      <c r="D985" s="30"/>
    </row>
    <row r="986" ht="12.75" customHeight="1">
      <c r="A986" s="29"/>
      <c r="B986" s="30"/>
      <c r="C986" s="30"/>
      <c r="D986" s="30"/>
    </row>
    <row r="987" ht="12.75" customHeight="1">
      <c r="A987" s="29"/>
      <c r="B987" s="30"/>
      <c r="C987" s="30"/>
      <c r="D987" s="30"/>
    </row>
    <row r="988" ht="12.75" customHeight="1">
      <c r="A988" s="29"/>
      <c r="B988" s="30"/>
      <c r="C988" s="30"/>
      <c r="D988" s="30"/>
    </row>
    <row r="989" ht="12.75" customHeight="1">
      <c r="A989" s="29"/>
      <c r="B989" s="30"/>
      <c r="C989" s="30"/>
      <c r="D989" s="30"/>
    </row>
    <row r="990" ht="12.75" customHeight="1">
      <c r="A990" s="29"/>
      <c r="B990" s="30"/>
      <c r="C990" s="30"/>
      <c r="D990" s="30"/>
    </row>
    <row r="991" ht="12.75" customHeight="1">
      <c r="A991" s="29"/>
      <c r="B991" s="30"/>
      <c r="C991" s="30"/>
      <c r="D991" s="30"/>
    </row>
    <row r="992" ht="12.75" customHeight="1">
      <c r="A992" s="29"/>
      <c r="B992" s="30"/>
      <c r="C992" s="30"/>
      <c r="D992" s="30"/>
    </row>
    <row r="993" ht="12.75" customHeight="1">
      <c r="A993" s="29"/>
      <c r="B993" s="30"/>
      <c r="C993" s="30"/>
      <c r="D993" s="30"/>
    </row>
    <row r="994" ht="12.75" customHeight="1">
      <c r="A994" s="29"/>
      <c r="B994" s="30"/>
      <c r="C994" s="30"/>
      <c r="D994" s="30"/>
    </row>
    <row r="995" ht="12.75" customHeight="1">
      <c r="A995" s="29"/>
      <c r="B995" s="30"/>
      <c r="C995" s="30"/>
      <c r="D995" s="30"/>
    </row>
    <row r="996" ht="12.75" customHeight="1">
      <c r="A996" s="29"/>
      <c r="B996" s="30"/>
      <c r="C996" s="30"/>
      <c r="D996" s="30"/>
    </row>
    <row r="997" ht="12.75" customHeight="1">
      <c r="A997" s="29"/>
      <c r="B997" s="30"/>
      <c r="C997" s="30"/>
      <c r="D997" s="30"/>
    </row>
    <row r="998" ht="12.75" customHeight="1">
      <c r="A998" s="29"/>
      <c r="B998" s="30"/>
      <c r="C998" s="30"/>
      <c r="D998" s="30"/>
    </row>
    <row r="999" ht="12.75" customHeight="1">
      <c r="A999" s="29"/>
      <c r="B999" s="30"/>
      <c r="C999" s="30"/>
      <c r="D999" s="30"/>
    </row>
    <row r="1000" ht="12.75" customHeight="1">
      <c r="A1000" s="29"/>
      <c r="B1000" s="30"/>
      <c r="C1000" s="30"/>
      <c r="D1000" s="30"/>
    </row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4.0" ySplit="3.0" topLeftCell="E4" activePane="bottomRight" state="frozen"/>
      <selection activeCell="E1" sqref="E1" pane="topRight"/>
      <selection activeCell="A4" sqref="A4" pane="bottomLeft"/>
      <selection activeCell="E4" sqref="E4" pane="bottomRight"/>
    </sheetView>
  </sheetViews>
  <sheetFormatPr customHeight="1" defaultColWidth="12.63" defaultRowHeight="15.0"/>
  <cols>
    <col customWidth="1" min="1" max="1" width="3.0"/>
    <col customWidth="1" hidden="1" min="2" max="2" width="5.63"/>
    <col customWidth="1" min="3" max="3" width="3.0"/>
    <col customWidth="1" min="4" max="4" width="35.88"/>
    <col customWidth="1" min="5" max="5" width="3.0"/>
    <col customWidth="1" hidden="1" min="6" max="13" width="10.88"/>
    <col customWidth="1" hidden="1" min="14" max="14" width="3.0"/>
    <col customWidth="1" hidden="1" min="15" max="22" width="10.88"/>
    <col customWidth="1" hidden="1" min="23" max="23" width="2.38"/>
    <col customWidth="1" hidden="1" min="24" max="31" width="10.88"/>
    <col customWidth="1" min="32" max="32" width="3.0"/>
    <col customWidth="1" min="33" max="40" width="10.88"/>
    <col customWidth="1" min="41" max="41" width="3.0"/>
    <col customWidth="1" min="42" max="49" width="10.88"/>
    <col customWidth="1" min="50" max="50" width="3.0"/>
    <col customWidth="1" min="51" max="58" width="10.88"/>
    <col customWidth="1" min="59" max="59" width="3.0"/>
    <col customWidth="1" min="60" max="61" width="10.88"/>
  </cols>
  <sheetData>
    <row r="1" ht="33.0" customHeight="1">
      <c r="A1" s="32"/>
      <c r="B1" s="32"/>
      <c r="C1" s="32"/>
      <c r="D1" s="33"/>
      <c r="E1" s="32"/>
      <c r="F1" s="34"/>
      <c r="G1" s="35"/>
      <c r="H1" s="36"/>
      <c r="I1" s="35"/>
      <c r="J1" s="36"/>
      <c r="K1" s="35"/>
      <c r="L1" s="36"/>
      <c r="M1" s="35"/>
      <c r="N1" s="37"/>
      <c r="O1" s="36"/>
      <c r="P1" s="35"/>
      <c r="Q1" s="36"/>
      <c r="R1" s="35"/>
      <c r="S1" s="36"/>
      <c r="T1" s="35"/>
      <c r="U1" s="36"/>
      <c r="V1" s="35"/>
      <c r="W1" s="38"/>
      <c r="X1" s="36"/>
      <c r="Y1" s="35"/>
      <c r="Z1" s="36"/>
      <c r="AA1" s="35"/>
      <c r="AB1" s="36"/>
      <c r="AC1" s="35"/>
      <c r="AD1" s="36"/>
      <c r="AE1" s="35"/>
      <c r="AF1" s="37"/>
      <c r="AG1" s="36"/>
      <c r="AH1" s="35"/>
      <c r="AI1" s="35"/>
      <c r="AJ1" s="35"/>
      <c r="AK1" s="35"/>
      <c r="AL1" s="35"/>
      <c r="AM1" s="35"/>
      <c r="AN1" s="35"/>
      <c r="AO1" s="37"/>
      <c r="AP1" s="36"/>
      <c r="AQ1" s="35"/>
      <c r="AR1" s="36"/>
      <c r="AS1" s="35"/>
      <c r="AT1" s="36"/>
      <c r="AU1" s="35"/>
      <c r="AV1" s="36"/>
      <c r="AW1" s="35"/>
      <c r="AX1" s="32"/>
      <c r="AY1" s="35"/>
      <c r="AZ1" s="35"/>
      <c r="BA1" s="35"/>
      <c r="BB1" s="35"/>
      <c r="BC1" s="35"/>
      <c r="BD1" s="35"/>
      <c r="BE1" s="35"/>
      <c r="BF1" s="35"/>
      <c r="BG1" s="32"/>
      <c r="BH1" s="35"/>
      <c r="BI1" s="35"/>
    </row>
    <row r="2" hidden="1">
      <c r="A2" s="39"/>
      <c r="B2" s="39"/>
      <c r="C2" s="39"/>
      <c r="D2" s="40"/>
      <c r="E2" s="39"/>
      <c r="F2" s="39">
        <v>177.0</v>
      </c>
      <c r="G2" s="39">
        <v>176.0</v>
      </c>
      <c r="H2" s="39">
        <v>178.0</v>
      </c>
      <c r="I2" s="39">
        <v>176.0</v>
      </c>
      <c r="J2" s="39">
        <v>179.0</v>
      </c>
      <c r="K2" s="39">
        <v>176.0</v>
      </c>
      <c r="L2" s="39">
        <v>180.0</v>
      </c>
      <c r="M2" s="39">
        <v>176.0</v>
      </c>
      <c r="N2" s="39"/>
      <c r="O2" s="39">
        <v>181.0</v>
      </c>
      <c r="P2" s="39">
        <v>176.0</v>
      </c>
      <c r="Q2" s="39">
        <v>182.0</v>
      </c>
      <c r="R2" s="39">
        <v>176.0</v>
      </c>
      <c r="S2" s="39">
        <v>183.0</v>
      </c>
      <c r="T2" s="39">
        <v>176.0</v>
      </c>
      <c r="U2" s="39">
        <v>184.0</v>
      </c>
      <c r="V2" s="39">
        <v>176.0</v>
      </c>
      <c r="W2" s="39"/>
      <c r="X2" s="39">
        <v>185.0</v>
      </c>
      <c r="Y2" s="39">
        <v>176.0</v>
      </c>
      <c r="Z2" s="39">
        <v>186.0</v>
      </c>
      <c r="AA2" s="39">
        <v>176.0</v>
      </c>
      <c r="AB2" s="39">
        <v>187.0</v>
      </c>
      <c r="AC2" s="39">
        <v>176.0</v>
      </c>
      <c r="AD2" s="39">
        <v>188.0</v>
      </c>
      <c r="AE2" s="39">
        <v>176.0</v>
      </c>
      <c r="AF2" s="39"/>
      <c r="AG2" s="39">
        <v>189.0</v>
      </c>
      <c r="AH2" s="39">
        <v>176.0</v>
      </c>
      <c r="AI2" s="39">
        <v>190.0</v>
      </c>
      <c r="AJ2" s="39">
        <v>176.0</v>
      </c>
      <c r="AK2" s="39">
        <v>191.0</v>
      </c>
      <c r="AL2" s="39">
        <v>176.0</v>
      </c>
      <c r="AM2" s="39">
        <v>192.0</v>
      </c>
      <c r="AN2" s="39">
        <v>176.0</v>
      </c>
      <c r="AO2" s="39"/>
      <c r="AP2" s="39">
        <v>193.0</v>
      </c>
      <c r="AQ2" s="39">
        <v>176.0</v>
      </c>
      <c r="AR2" s="39">
        <v>194.0</v>
      </c>
      <c r="AS2" s="39">
        <v>176.0</v>
      </c>
      <c r="AT2" s="39">
        <v>195.0</v>
      </c>
      <c r="AU2" s="39">
        <v>176.0</v>
      </c>
      <c r="AV2" s="39">
        <v>212.0</v>
      </c>
      <c r="AW2" s="39">
        <v>176.0</v>
      </c>
      <c r="AX2" s="39"/>
      <c r="AY2" s="39">
        <v>213.0</v>
      </c>
      <c r="AZ2" s="39">
        <v>176.0</v>
      </c>
      <c r="BA2" s="39">
        <v>214.0</v>
      </c>
      <c r="BB2" s="39">
        <v>176.0</v>
      </c>
      <c r="BC2" s="39">
        <v>215.0</v>
      </c>
      <c r="BD2" s="39">
        <v>176.0</v>
      </c>
      <c r="BE2" s="39">
        <v>216.0</v>
      </c>
      <c r="BF2" s="39">
        <v>176.0</v>
      </c>
      <c r="BG2" s="39"/>
      <c r="BH2" s="39">
        <v>216.0</v>
      </c>
      <c r="BI2" s="39">
        <v>176.0</v>
      </c>
    </row>
    <row r="3" ht="33.0" customHeight="1">
      <c r="A3" s="41"/>
      <c r="B3" s="39">
        <v>44.0</v>
      </c>
      <c r="C3" s="41"/>
      <c r="D3" s="42" t="str">
        <f>VLOOKUP($B3,Suporte!$A:$D,MATCH(Menu!$M$15,Suporte!$1:$1,0),0)</f>
        <v>Balanço Patrimonial (Em milhares de Reais)</v>
      </c>
      <c r="E3" s="41"/>
      <c r="F3" s="43" t="str">
        <f>VLOOKUP(F$2,Suporte!$A:$D,MATCH(Menu!$M$15,Suporte!$1:$1,0),0)</f>
        <v>1T19</v>
      </c>
      <c r="G3" s="43" t="str">
        <f>VLOOKUP(G$2,Suporte!$A:$D,MATCH(Menu!$M$15,Suporte!$1:$1,0),0)</f>
        <v>%</v>
      </c>
      <c r="H3" s="43" t="str">
        <f>VLOOKUP(H$2,Suporte!$A:$D,MATCH(Menu!$M$15,Suporte!$1:$1,0),0)</f>
        <v>2T19</v>
      </c>
      <c r="I3" s="43" t="str">
        <f>VLOOKUP(I$2,Suporte!$A:$D,MATCH(Menu!$M$15,Suporte!$1:$1,0),0)</f>
        <v>%</v>
      </c>
      <c r="J3" s="43" t="str">
        <f>VLOOKUP(J$2,Suporte!$A:$D,MATCH(Menu!$M$15,Suporte!$1:$1,0),0)</f>
        <v>3T19</v>
      </c>
      <c r="K3" s="43" t="str">
        <f>VLOOKUP(K$2,Suporte!$A:$D,MATCH(Menu!$M$15,Suporte!$1:$1,0),0)</f>
        <v>%</v>
      </c>
      <c r="L3" s="43" t="str">
        <f>VLOOKUP(L$2,Suporte!$A:$D,MATCH(Menu!$M$15,Suporte!$1:$1,0),0)</f>
        <v>4T19</v>
      </c>
      <c r="M3" s="43" t="str">
        <f>VLOOKUP(M$2,Suporte!$A:$D,MATCH(Menu!$M$15,Suporte!$1:$1,0),0)</f>
        <v>%</v>
      </c>
      <c r="N3" s="44"/>
      <c r="O3" s="43" t="str">
        <f>VLOOKUP(O$2,Suporte!$A:$D,MATCH(Menu!$M$15,Suporte!$1:$1,0),0)</f>
        <v>1T20</v>
      </c>
      <c r="P3" s="43" t="str">
        <f>VLOOKUP(P$2,Suporte!$A:$D,MATCH(Menu!$M$15,Suporte!$1:$1,0),0)</f>
        <v>%</v>
      </c>
      <c r="Q3" s="43" t="str">
        <f>VLOOKUP(Q$2,Suporte!$A:$D,MATCH(Menu!$M$15,Suporte!$1:$1,0),0)</f>
        <v>2T20</v>
      </c>
      <c r="R3" s="43" t="str">
        <f>VLOOKUP(R$2,Suporte!$A:$D,MATCH(Menu!$M$15,Suporte!$1:$1,0),0)</f>
        <v>%</v>
      </c>
      <c r="S3" s="43" t="str">
        <f>VLOOKUP(S$2,Suporte!$A:$D,MATCH(Menu!$M$15,Suporte!$1:$1,0),0)</f>
        <v>3T20</v>
      </c>
      <c r="T3" s="43" t="str">
        <f>VLOOKUP(T$2,Suporte!$A:$D,MATCH(Menu!$M$15,Suporte!$1:$1,0),0)</f>
        <v>%</v>
      </c>
      <c r="U3" s="43" t="str">
        <f>VLOOKUP(U$2,Suporte!$A:$D,MATCH(Menu!$M$15,Suporte!$1:$1,0),0)</f>
        <v>4T20</v>
      </c>
      <c r="V3" s="43" t="str">
        <f>VLOOKUP(V$2,Suporte!$A:$D,MATCH(Menu!$M$15,Suporte!$1:$1,0),0)</f>
        <v>%</v>
      </c>
      <c r="W3" s="41"/>
      <c r="X3" s="43" t="str">
        <f>VLOOKUP(X$2,Suporte!$A:$D,MATCH(Menu!$M$15,Suporte!$1:$1,0),0)</f>
        <v>1T21</v>
      </c>
      <c r="Y3" s="43" t="str">
        <f>VLOOKUP(Y$2,Suporte!$A:$D,MATCH(Menu!$M$15,Suporte!$1:$1,0),0)</f>
        <v>%</v>
      </c>
      <c r="Z3" s="43" t="str">
        <f>VLOOKUP(Z$2,Suporte!$A:$D,MATCH(Menu!$M$15,Suporte!$1:$1,0),0)</f>
        <v>2T21</v>
      </c>
      <c r="AA3" s="43" t="str">
        <f>VLOOKUP(AA$2,Suporte!$A:$D,MATCH(Menu!$M$15,Suporte!$1:$1,0),0)</f>
        <v>%</v>
      </c>
      <c r="AB3" s="43" t="str">
        <f>VLOOKUP(AB$2,Suporte!$A:$D,MATCH(Menu!$M$15,Suporte!$1:$1,0),0)</f>
        <v>3T21</v>
      </c>
      <c r="AC3" s="43" t="str">
        <f>VLOOKUP(AC$2,Suporte!$A:$D,MATCH(Menu!$M$15,Suporte!$1:$1,0),0)</f>
        <v>%</v>
      </c>
      <c r="AD3" s="43" t="str">
        <f>VLOOKUP(AD$2,Suporte!$A:$D,MATCH(Menu!$M$15,Suporte!$1:$1,0),0)</f>
        <v>4T21</v>
      </c>
      <c r="AE3" s="43" t="str">
        <f>VLOOKUP(AE$2,Suporte!$A:$D,MATCH(Menu!$M$15,Suporte!$1:$1,0),0)</f>
        <v>%</v>
      </c>
      <c r="AF3" s="44"/>
      <c r="AG3" s="43" t="str">
        <f>VLOOKUP(AG$2,Suporte!$A:$D,MATCH(Menu!$M$15,Suporte!$1:$1,0),0)</f>
        <v>1T22</v>
      </c>
      <c r="AH3" s="43" t="str">
        <f>VLOOKUP(AH$2,Suporte!$A:$D,MATCH(Menu!$M$15,Suporte!$1:$1,0),0)</f>
        <v>%</v>
      </c>
      <c r="AI3" s="43" t="str">
        <f>VLOOKUP(AI$2,Suporte!$A:$D,MATCH(Menu!$M$15,Suporte!$1:$1,0),0)</f>
        <v>2T22</v>
      </c>
      <c r="AJ3" s="43" t="str">
        <f>VLOOKUP(AJ$2,Suporte!$A:$D,MATCH(Menu!$M$15,Suporte!$1:$1,0),0)</f>
        <v>%</v>
      </c>
      <c r="AK3" s="43" t="str">
        <f>VLOOKUP(AK$2,Suporte!$A:$D,MATCH(Menu!$M$15,Suporte!$1:$1,0),0)</f>
        <v>3T22</v>
      </c>
      <c r="AL3" s="43" t="str">
        <f>VLOOKUP(AL$2,Suporte!$A:$D,MATCH(Menu!$M$15,Suporte!$1:$1,0),0)</f>
        <v>%</v>
      </c>
      <c r="AM3" s="43" t="str">
        <f>VLOOKUP(AM$2,Suporte!$A:$D,MATCH(Menu!$M$15,Suporte!$1:$1,0),0)</f>
        <v>4T22</v>
      </c>
      <c r="AN3" s="43" t="str">
        <f>VLOOKUP(AN$2,Suporte!$A:$D,MATCH(Menu!$M$15,Suporte!$1:$1,0),0)</f>
        <v>%</v>
      </c>
      <c r="AO3" s="44"/>
      <c r="AP3" s="43" t="str">
        <f>VLOOKUP(AP$2,Suporte!$A:$D,MATCH(Menu!$M$15,Suporte!$1:$1,0),0)</f>
        <v>1T23</v>
      </c>
      <c r="AQ3" s="43" t="str">
        <f>VLOOKUP(AQ$2,Suporte!$A:$D,MATCH(Menu!$M$15,Suporte!$1:$1,0),0)</f>
        <v>%</v>
      </c>
      <c r="AR3" s="43" t="str">
        <f>VLOOKUP(AR$2,Suporte!$A:$D,MATCH(Menu!$M$15,Suporte!$1:$1,0),0)</f>
        <v>2T23</v>
      </c>
      <c r="AS3" s="43" t="str">
        <f>VLOOKUP(AS$2,Suporte!$A:$D,MATCH(Menu!$M$15,Suporte!$1:$1,0),0)</f>
        <v>%</v>
      </c>
      <c r="AT3" s="43" t="str">
        <f>VLOOKUP(AT$2,Suporte!$A:$D,MATCH(Menu!$M$15,Suporte!$1:$1,0),0)</f>
        <v>3T23</v>
      </c>
      <c r="AU3" s="43" t="str">
        <f>VLOOKUP(AU$2,Suporte!$A:$D,MATCH(Menu!$M$15,Suporte!$1:$1,0),0)</f>
        <v>%</v>
      </c>
      <c r="AV3" s="43" t="str">
        <f>VLOOKUP(AV$2,Suporte!$A:$D,MATCH(Menu!$M$15,Suporte!$1:$1,0),0)</f>
        <v>4T23</v>
      </c>
      <c r="AW3" s="43" t="str">
        <f>VLOOKUP(AW$2,Suporte!$A:$D,MATCH(Menu!$M$15,Suporte!$1:$1,0),0)</f>
        <v>%</v>
      </c>
      <c r="AX3" s="41"/>
      <c r="AY3" s="43" t="str">
        <f>VLOOKUP(AY$2,Suporte!$A:$D,MATCH(Menu!$M$15,Suporte!$1:$1,0),0)</f>
        <v>1T24</v>
      </c>
      <c r="AZ3" s="43" t="str">
        <f>VLOOKUP(AZ$2,Suporte!$A:$D,MATCH(Menu!$M$15,Suporte!$1:$1,0),0)</f>
        <v>%</v>
      </c>
      <c r="BA3" s="43" t="str">
        <f>VLOOKUP(BA$2,Suporte!$A:$D,MATCH(Menu!$M$15,Suporte!$1:$1,0),0)</f>
        <v>2T24</v>
      </c>
      <c r="BB3" s="43" t="str">
        <f>VLOOKUP(BB$2,Suporte!$A:$D,MATCH(Menu!$M$15,Suporte!$1:$1,0),0)</f>
        <v>%</v>
      </c>
      <c r="BC3" s="43" t="str">
        <f>VLOOKUP(BC$2,Suporte!$A:$D,MATCH(Menu!$M$15,Suporte!$1:$1,0),0)</f>
        <v>3T24</v>
      </c>
      <c r="BD3" s="43" t="str">
        <f>VLOOKUP(BD$2,Suporte!$A:$D,MATCH(Menu!$M$15,Suporte!$1:$1,0),0)</f>
        <v>%</v>
      </c>
      <c r="BE3" s="45" t="str">
        <f>VLOOKUP(BE$2,Suporte!$A:$D,MATCH(Menu!$M$15,Suporte!$1:$1,0),0)</f>
        <v>4T24</v>
      </c>
      <c r="BF3" s="45" t="str">
        <f>VLOOKUP(BF$2,Suporte!$A:$D,MATCH(Menu!$M$15,Suporte!$1:$1,0),0)</f>
        <v>%</v>
      </c>
      <c r="BG3" s="41"/>
      <c r="BH3" s="46" t="s">
        <v>619</v>
      </c>
      <c r="BI3" s="45" t="str">
        <f>VLOOKUP(BI$2,Suporte!$A:$D,MATCH(Menu!$M$15,Suporte!$1:$1,0),0)</f>
        <v>%</v>
      </c>
    </row>
    <row r="4">
      <c r="A4" s="32"/>
      <c r="B4" s="32"/>
      <c r="C4" s="32"/>
      <c r="D4" s="47"/>
      <c r="E4" s="32"/>
      <c r="F4" s="48"/>
      <c r="G4" s="35"/>
      <c r="H4" s="48"/>
      <c r="I4" s="35"/>
      <c r="J4" s="48"/>
      <c r="K4" s="35"/>
      <c r="L4" s="48"/>
      <c r="M4" s="35"/>
      <c r="N4" s="37"/>
      <c r="O4" s="48"/>
      <c r="P4" s="35"/>
      <c r="Q4" s="48"/>
      <c r="R4" s="35"/>
      <c r="S4" s="48"/>
      <c r="T4" s="35"/>
      <c r="U4" s="48"/>
      <c r="V4" s="35"/>
      <c r="W4" s="49"/>
      <c r="X4" s="48"/>
      <c r="Y4" s="35"/>
      <c r="Z4" s="48"/>
      <c r="AA4" s="35"/>
      <c r="AB4" s="48"/>
      <c r="AC4" s="35"/>
      <c r="AD4" s="48"/>
      <c r="AE4" s="35"/>
      <c r="AF4" s="37"/>
      <c r="AG4" s="48"/>
      <c r="AH4" s="35"/>
      <c r="AI4" s="35"/>
      <c r="AJ4" s="35"/>
      <c r="AK4" s="35"/>
      <c r="AL4" s="35"/>
      <c r="AM4" s="35"/>
      <c r="AN4" s="35"/>
      <c r="AO4" s="37"/>
      <c r="AP4" s="48"/>
      <c r="AQ4" s="35"/>
      <c r="AR4" s="48"/>
      <c r="AS4" s="35"/>
      <c r="AT4" s="48"/>
      <c r="AU4" s="35"/>
      <c r="AV4" s="48"/>
      <c r="AW4" s="35"/>
      <c r="AX4" s="32"/>
      <c r="AY4" s="48"/>
      <c r="AZ4" s="35"/>
      <c r="BA4" s="48"/>
      <c r="BB4" s="35"/>
      <c r="BC4" s="48"/>
      <c r="BD4" s="35"/>
      <c r="BE4" s="48"/>
      <c r="BF4" s="35"/>
      <c r="BG4" s="32"/>
      <c r="BH4" s="48"/>
      <c r="BI4" s="35"/>
    </row>
    <row r="5">
      <c r="A5" s="50"/>
      <c r="B5" s="39">
        <v>45.0</v>
      </c>
      <c r="C5" s="50" t="s">
        <v>620</v>
      </c>
      <c r="D5" s="51" t="str">
        <f>VLOOKUP($B5,Suporte!$A:$D,MATCH(Menu!$M$15,Suporte!$1:$1,0),0)</f>
        <v>Ativo</v>
      </c>
      <c r="E5" s="50"/>
      <c r="F5" s="52"/>
      <c r="G5" s="53"/>
      <c r="H5" s="52"/>
      <c r="I5" s="53"/>
      <c r="J5" s="52"/>
      <c r="K5" s="53"/>
      <c r="L5" s="52"/>
      <c r="M5" s="53"/>
      <c r="N5" s="52"/>
      <c r="O5" s="52"/>
      <c r="P5" s="53"/>
      <c r="Q5" s="52"/>
      <c r="R5" s="53"/>
      <c r="S5" s="52"/>
      <c r="T5" s="53"/>
      <c r="U5" s="52"/>
      <c r="V5" s="53"/>
      <c r="W5" s="52"/>
      <c r="X5" s="54"/>
      <c r="Y5" s="53"/>
      <c r="Z5" s="54"/>
      <c r="AA5" s="53"/>
      <c r="AB5" s="54"/>
      <c r="AC5" s="53"/>
      <c r="AD5" s="54"/>
      <c r="AE5" s="53"/>
      <c r="AF5" s="52"/>
      <c r="AG5" s="54"/>
      <c r="AH5" s="53"/>
      <c r="AI5" s="53"/>
      <c r="AJ5" s="53"/>
      <c r="AK5" s="53"/>
      <c r="AL5" s="53"/>
      <c r="AM5" s="53"/>
      <c r="AN5" s="53"/>
      <c r="AO5" s="52"/>
      <c r="AP5" s="54"/>
      <c r="AQ5" s="53"/>
      <c r="AR5" s="54"/>
      <c r="AS5" s="53"/>
      <c r="AT5" s="54"/>
      <c r="AU5" s="53"/>
      <c r="AV5" s="54"/>
      <c r="AW5" s="53"/>
      <c r="AX5" s="50"/>
      <c r="AY5" s="48"/>
      <c r="AZ5" s="53"/>
      <c r="BA5" s="48"/>
      <c r="BB5" s="53"/>
      <c r="BC5" s="48"/>
      <c r="BD5" s="53"/>
      <c r="BE5" s="48"/>
      <c r="BF5" s="53"/>
      <c r="BG5" s="50"/>
      <c r="BH5" s="48"/>
      <c r="BI5" s="53"/>
    </row>
    <row r="6">
      <c r="A6" s="32"/>
      <c r="B6" s="32"/>
      <c r="C6" s="32"/>
      <c r="D6" s="55"/>
      <c r="E6" s="32"/>
      <c r="F6" s="52"/>
      <c r="G6" s="53"/>
      <c r="H6" s="52"/>
      <c r="I6" s="53"/>
      <c r="J6" s="52"/>
      <c r="K6" s="53"/>
      <c r="L6" s="52"/>
      <c r="M6" s="53"/>
      <c r="N6" s="52"/>
      <c r="O6" s="52"/>
      <c r="P6" s="53"/>
      <c r="Q6" s="52"/>
      <c r="R6" s="53"/>
      <c r="S6" s="52"/>
      <c r="T6" s="53"/>
      <c r="U6" s="52"/>
      <c r="V6" s="53"/>
      <c r="W6" s="52"/>
      <c r="X6" s="56"/>
      <c r="Y6" s="53"/>
      <c r="Z6" s="56"/>
      <c r="AA6" s="53"/>
      <c r="AB6" s="56"/>
      <c r="AC6" s="53"/>
      <c r="AD6" s="56"/>
      <c r="AE6" s="53"/>
      <c r="AF6" s="52"/>
      <c r="AG6" s="56"/>
      <c r="AH6" s="53"/>
      <c r="AI6" s="53"/>
      <c r="AJ6" s="53"/>
      <c r="AK6" s="53"/>
      <c r="AL6" s="53"/>
      <c r="AM6" s="53"/>
      <c r="AN6" s="53"/>
      <c r="AO6" s="52"/>
      <c r="AP6" s="56"/>
      <c r="AQ6" s="53"/>
      <c r="AR6" s="56"/>
      <c r="AS6" s="53"/>
      <c r="AT6" s="56"/>
      <c r="AU6" s="53"/>
      <c r="AV6" s="56"/>
      <c r="AW6" s="53"/>
      <c r="AX6" s="32"/>
      <c r="AY6" s="57"/>
      <c r="AZ6" s="53"/>
      <c r="BA6" s="57"/>
      <c r="BB6" s="53"/>
      <c r="BC6" s="57"/>
      <c r="BD6" s="53"/>
      <c r="BE6" s="57"/>
      <c r="BF6" s="53"/>
      <c r="BG6" s="32"/>
      <c r="BH6" s="57"/>
      <c r="BI6" s="53"/>
    </row>
    <row r="7">
      <c r="A7" s="32"/>
      <c r="B7" s="39">
        <v>46.0</v>
      </c>
      <c r="C7" s="32"/>
      <c r="D7" s="51" t="str">
        <f>VLOOKUP($B7,Suporte!$A:$D,MATCH(Menu!$M$15,Suporte!$1:$1,0),0)</f>
        <v>Circulante</v>
      </c>
      <c r="E7" s="32"/>
      <c r="F7" s="52"/>
      <c r="G7" s="53"/>
      <c r="H7" s="52"/>
      <c r="I7" s="53"/>
      <c r="J7" s="52"/>
      <c r="K7" s="53"/>
      <c r="L7" s="52"/>
      <c r="M7" s="53"/>
      <c r="N7" s="52"/>
      <c r="O7" s="52"/>
      <c r="P7" s="53"/>
      <c r="Q7" s="52"/>
      <c r="R7" s="53"/>
      <c r="S7" s="52"/>
      <c r="T7" s="53"/>
      <c r="U7" s="52"/>
      <c r="V7" s="53"/>
      <c r="W7" s="52"/>
      <c r="X7" s="56"/>
      <c r="Y7" s="53"/>
      <c r="Z7" s="56"/>
      <c r="AA7" s="53"/>
      <c r="AB7" s="56"/>
      <c r="AC7" s="53"/>
      <c r="AD7" s="56"/>
      <c r="AE7" s="53"/>
      <c r="AF7" s="52"/>
      <c r="AG7" s="56"/>
      <c r="AH7" s="58"/>
      <c r="AI7" s="58"/>
      <c r="AJ7" s="58"/>
      <c r="AK7" s="58"/>
      <c r="AL7" s="58"/>
      <c r="AM7" s="58"/>
      <c r="AN7" s="58"/>
      <c r="AO7" s="52"/>
      <c r="AP7" s="56"/>
      <c r="AQ7" s="58"/>
      <c r="AR7" s="56"/>
      <c r="AS7" s="58"/>
      <c r="AT7" s="56"/>
      <c r="AU7" s="58"/>
      <c r="AV7" s="56"/>
      <c r="AW7" s="58"/>
      <c r="AX7" s="32"/>
      <c r="AY7" s="57"/>
      <c r="AZ7" s="58"/>
      <c r="BA7" s="57"/>
      <c r="BB7" s="58"/>
      <c r="BC7" s="57"/>
      <c r="BD7" s="58"/>
      <c r="BE7" s="57"/>
      <c r="BF7" s="58"/>
      <c r="BG7" s="32"/>
      <c r="BH7" s="57"/>
      <c r="BI7" s="58"/>
    </row>
    <row r="8">
      <c r="A8" s="32"/>
      <c r="B8" s="39">
        <v>47.0</v>
      </c>
      <c r="C8" s="32"/>
      <c r="D8" s="59" t="str">
        <f>VLOOKUP($B8,Suporte!$A:$D,MATCH(Menu!$M$15,Suporte!$1:$1,0),0)</f>
        <v>Caixa e equivalentes de caixa</v>
      </c>
      <c r="E8" s="32"/>
      <c r="F8" s="60">
        <v>887.0</v>
      </c>
      <c r="G8" s="61">
        <f t="shared" ref="G8:G13" si="1">IF(F8 = 0, 0, F8/F$30)</f>
        <v>0.006397541959</v>
      </c>
      <c r="H8" s="60">
        <v>319.0</v>
      </c>
      <c r="I8" s="61">
        <f t="shared" ref="I8:I13" si="2">IF(H8 = 0, 0, H8/H$30)</f>
        <v>0.002140321921</v>
      </c>
      <c r="J8" s="60">
        <v>1948.0</v>
      </c>
      <c r="K8" s="61">
        <f t="shared" ref="K8:K13" si="3">IF(J8 = 0, 0, J8/J$30)</f>
        <v>0.01075298495</v>
      </c>
      <c r="L8" s="60">
        <v>5823.0</v>
      </c>
      <c r="M8" s="61">
        <f t="shared" ref="M8:M13" si="4">IF(L8 = 0, 0, L8/L$30)</f>
        <v>0.02725064699</v>
      </c>
      <c r="N8" s="62"/>
      <c r="O8" s="60">
        <v>11737.0</v>
      </c>
      <c r="P8" s="61">
        <f t="shared" ref="P8:P13" si="5">IF(O8 = 0, 0, O8/O$30)</f>
        <v>0.05933321538</v>
      </c>
      <c r="Q8" s="60">
        <v>4463.0</v>
      </c>
      <c r="R8" s="61">
        <f t="shared" ref="R8:R13" si="6">IF(Q8 = 0, 0, Q8/Q$30)</f>
        <v>0.01652748718</v>
      </c>
      <c r="S8" s="60">
        <v>27421.0</v>
      </c>
      <c r="T8" s="61">
        <f t="shared" ref="T8:T13" si="7">IF(S8 = 0, 0, S8/S$30)</f>
        <v>0.1049531326</v>
      </c>
      <c r="U8" s="60">
        <v>23524.0</v>
      </c>
      <c r="V8" s="61">
        <f t="shared" ref="V8:V13" si="8">IF(U8 = 0, 0, U8/U$30)</f>
        <v>0.07583934593</v>
      </c>
      <c r="W8" s="62"/>
      <c r="X8" s="60">
        <v>568704.0</v>
      </c>
      <c r="Y8" s="61">
        <f t="shared" ref="Y8:Y13" si="9">IF(X8 = 0, 0, X8/X$30)</f>
        <v>0.6095793428</v>
      </c>
      <c r="Z8" s="60">
        <v>433142.0</v>
      </c>
      <c r="AA8" s="61">
        <f t="shared" ref="AA8:AA13" si="10">IF(Z8 = 0, 0, Z8/Z$30)</f>
        <v>0.4732819923</v>
      </c>
      <c r="AB8" s="60">
        <v>339829.0</v>
      </c>
      <c r="AC8" s="61">
        <f t="shared" ref="AC8:AC13" si="11">IF(AB8 = 0, 0, AB8/AB$30)</f>
        <v>0.3386164146</v>
      </c>
      <c r="AD8" s="60">
        <v>271532.0</v>
      </c>
      <c r="AE8" s="61">
        <f t="shared" ref="AE8:AE13" si="12">IF(AD8 = 0, 0, AD8/AD$30)</f>
        <v>0.2717931933</v>
      </c>
      <c r="AF8" s="62"/>
      <c r="AG8" s="60">
        <v>205533.0</v>
      </c>
      <c r="AH8" s="61">
        <f t="shared" ref="AH8:AH13" si="13">IF(AG8 = 0, 0, AG8/AG$30)</f>
        <v>0.2209887308</v>
      </c>
      <c r="AI8" s="60">
        <v>203692.0</v>
      </c>
      <c r="AJ8" s="61">
        <f t="shared" ref="AJ8:AJ13" si="14">IF(AI8 = 0, 0, AI8/AI$30)</f>
        <v>0.2263729889</v>
      </c>
      <c r="AK8" s="60">
        <v>219589.0</v>
      </c>
      <c r="AL8" s="61">
        <f t="shared" ref="AL8:AL13" si="15">IF(AK8 = 0, 0, AK8/AK$30)</f>
        <v>0.2474153045</v>
      </c>
      <c r="AM8" s="60">
        <v>236323.0</v>
      </c>
      <c r="AN8" s="61">
        <f t="shared" ref="AN8:AN13" si="16">IF(AM8 = 0, 0, AM8/AM$30)</f>
        <v>0.2605603211</v>
      </c>
      <c r="AO8" s="62"/>
      <c r="AP8" s="60">
        <v>202761.0</v>
      </c>
      <c r="AQ8" s="61">
        <f t="shared" ref="AQ8:AQ13" si="17">IF(AP8 = 0, 0, AP8/AP$30)</f>
        <v>0.2375524579</v>
      </c>
      <c r="AR8" s="60">
        <v>166869.0</v>
      </c>
      <c r="AS8" s="61">
        <f t="shared" ref="AS8:AS13" si="18">IF(AR8 = 0, 0, AR8/AR$30)</f>
        <v>0.205146709</v>
      </c>
      <c r="AT8" s="60">
        <v>137807.0</v>
      </c>
      <c r="AU8" s="61">
        <f t="shared" ref="AU8:AU13" si="19">IF(AT8 = 0, 0, AT8/AT$30)</f>
        <v>0.176670205</v>
      </c>
      <c r="AV8" s="60">
        <v>152632.0</v>
      </c>
      <c r="AW8" s="61">
        <f t="shared" ref="AW8:AW13" si="20">IF(AV8 = 0, 0, AV8/AV$30)</f>
        <v>0.191077811</v>
      </c>
      <c r="AX8" s="32"/>
      <c r="AY8" s="57">
        <v>114537.0</v>
      </c>
      <c r="AZ8" s="61">
        <f t="shared" ref="AZ8:AZ13" si="21">IF(AY8 = 0, 0, AY8/AY$30)</f>
        <v>0.1511947789</v>
      </c>
      <c r="BA8" s="57">
        <v>100844.0</v>
      </c>
      <c r="BB8" s="61">
        <f t="shared" ref="BB8:BB13" si="22">IF(BA8 = 0, 0, BA8/BA$30)</f>
        <v>0.1400150228</v>
      </c>
      <c r="BC8" s="57">
        <v>20937.0</v>
      </c>
      <c r="BD8" s="61">
        <f t="shared" ref="BD8:BD13" si="23">IF(BC8 = 0, 0, BC8/BC$30)</f>
        <v>0.03143740897</v>
      </c>
      <c r="BE8" s="63">
        <v>23036.0</v>
      </c>
      <c r="BF8" s="61">
        <f t="shared" ref="BF8:BF13" si="24">IF(BE8 = 0, 0, BE8/BE$30)</f>
        <v>0.01134206182</v>
      </c>
      <c r="BG8" s="32"/>
      <c r="BH8" s="63">
        <v>34244.0</v>
      </c>
      <c r="BI8" s="61">
        <f t="shared" ref="BI8:BI13" si="25">IF(BH8 = 0, 0, BH8/BH$30)</f>
        <v>0.01768878953</v>
      </c>
    </row>
    <row r="9">
      <c r="A9" s="50"/>
      <c r="B9" s="39">
        <v>48.0</v>
      </c>
      <c r="C9" s="50"/>
      <c r="D9" s="59" t="str">
        <f>VLOOKUP($B9,Suporte!$A:$D,MATCH(Menu!$M$15,Suporte!$1:$1,0),0)</f>
        <v>Contas a receber</v>
      </c>
      <c r="E9" s="50"/>
      <c r="F9" s="60">
        <v>23904.0</v>
      </c>
      <c r="G9" s="61">
        <f t="shared" si="1"/>
        <v>0.1724090676</v>
      </c>
      <c r="H9" s="60">
        <v>22104.0</v>
      </c>
      <c r="I9" s="61">
        <f t="shared" si="2"/>
        <v>0.1483061935</v>
      </c>
      <c r="J9" s="60">
        <v>17733.0</v>
      </c>
      <c r="K9" s="61">
        <f t="shared" si="3"/>
        <v>0.0978863871</v>
      </c>
      <c r="L9" s="60">
        <v>23835.0</v>
      </c>
      <c r="M9" s="61">
        <f t="shared" si="4"/>
        <v>0.1115437353</v>
      </c>
      <c r="N9" s="62"/>
      <c r="O9" s="60">
        <v>23741.0</v>
      </c>
      <c r="P9" s="61">
        <f t="shared" si="5"/>
        <v>0.1200161767</v>
      </c>
      <c r="Q9" s="60">
        <v>92346.0</v>
      </c>
      <c r="R9" s="61">
        <f t="shared" si="6"/>
        <v>0.3419778918</v>
      </c>
      <c r="S9" s="60">
        <v>33483.0</v>
      </c>
      <c r="T9" s="61">
        <f t="shared" si="7"/>
        <v>0.1281552729</v>
      </c>
      <c r="U9" s="60">
        <v>29731.0</v>
      </c>
      <c r="V9" s="61">
        <f t="shared" si="8"/>
        <v>0.09585017828</v>
      </c>
      <c r="W9" s="62"/>
      <c r="X9" s="60">
        <v>87405.0</v>
      </c>
      <c r="Y9" s="61">
        <f t="shared" si="9"/>
        <v>0.09368719485</v>
      </c>
      <c r="Z9" s="60">
        <v>137977.0</v>
      </c>
      <c r="AA9" s="61">
        <f t="shared" si="10"/>
        <v>0.150763559</v>
      </c>
      <c r="AB9" s="60">
        <v>163085.0</v>
      </c>
      <c r="AC9" s="61">
        <f t="shared" si="11"/>
        <v>0.1625030765</v>
      </c>
      <c r="AD9" s="60">
        <v>155437.0</v>
      </c>
      <c r="AE9" s="61">
        <f t="shared" si="12"/>
        <v>0.1555865186</v>
      </c>
      <c r="AF9" s="62"/>
      <c r="AG9" s="60">
        <v>148239.0</v>
      </c>
      <c r="AH9" s="61">
        <f t="shared" si="13"/>
        <v>0.1593863198</v>
      </c>
      <c r="AI9" s="60">
        <v>118304.0</v>
      </c>
      <c r="AJ9" s="61">
        <f t="shared" si="14"/>
        <v>0.1314770834</v>
      </c>
      <c r="AK9" s="60">
        <v>102683.0</v>
      </c>
      <c r="AL9" s="61">
        <f t="shared" si="15"/>
        <v>0.1156949834</v>
      </c>
      <c r="AM9" s="60">
        <v>107302.0</v>
      </c>
      <c r="AN9" s="61">
        <f t="shared" si="16"/>
        <v>0.1183069086</v>
      </c>
      <c r="AO9" s="62"/>
      <c r="AP9" s="60">
        <v>101080.0</v>
      </c>
      <c r="AQ9" s="61">
        <f t="shared" si="17"/>
        <v>0.1184241666</v>
      </c>
      <c r="AR9" s="60">
        <v>101186.0</v>
      </c>
      <c r="AS9" s="61">
        <f t="shared" si="18"/>
        <v>0.1243968316</v>
      </c>
      <c r="AT9" s="60">
        <v>96436.0</v>
      </c>
      <c r="AU9" s="61">
        <f t="shared" si="19"/>
        <v>0.1236320934</v>
      </c>
      <c r="AV9" s="60">
        <v>102541.0</v>
      </c>
      <c r="AW9" s="61">
        <f t="shared" si="20"/>
        <v>0.1283696067</v>
      </c>
      <c r="AX9" s="50"/>
      <c r="AY9" s="64">
        <v>107770.0</v>
      </c>
      <c r="AZ9" s="61">
        <f t="shared" si="21"/>
        <v>0.1422619881</v>
      </c>
      <c r="BA9" s="64">
        <v>83105.0</v>
      </c>
      <c r="BB9" s="61">
        <f t="shared" si="22"/>
        <v>0.11538563</v>
      </c>
      <c r="BC9" s="64">
        <v>109949.0</v>
      </c>
      <c r="BD9" s="61">
        <f t="shared" si="23"/>
        <v>0.1650910674</v>
      </c>
      <c r="BE9" s="65">
        <v>138957.0</v>
      </c>
      <c r="BF9" s="61">
        <f t="shared" si="24"/>
        <v>0.06841721154</v>
      </c>
      <c r="BG9" s="50"/>
      <c r="BH9" s="65">
        <v>91424.0</v>
      </c>
      <c r="BI9" s="61">
        <f t="shared" si="25"/>
        <v>0.04722520424</v>
      </c>
    </row>
    <row r="10">
      <c r="A10" s="32"/>
      <c r="B10" s="39">
        <v>49.0</v>
      </c>
      <c r="C10" s="32"/>
      <c r="D10" s="59" t="str">
        <f>VLOOKUP($B10,Suporte!$A:$D,MATCH(Menu!$M$15,Suporte!$1:$1,0),0)</f>
        <v>Estoques</v>
      </c>
      <c r="E10" s="32"/>
      <c r="F10" s="60">
        <v>30308.0</v>
      </c>
      <c r="G10" s="61">
        <f t="shared" si="1"/>
        <v>0.2185983108</v>
      </c>
      <c r="H10" s="60">
        <v>31560.0</v>
      </c>
      <c r="I10" s="61">
        <f t="shared" si="2"/>
        <v>0.2117509712</v>
      </c>
      <c r="J10" s="60">
        <v>43804.0</v>
      </c>
      <c r="K10" s="61">
        <f t="shared" si="3"/>
        <v>0.241798641</v>
      </c>
      <c r="L10" s="60">
        <v>49608.0</v>
      </c>
      <c r="M10" s="61">
        <f t="shared" si="4"/>
        <v>0.2321569802</v>
      </c>
      <c r="N10" s="62"/>
      <c r="O10" s="60">
        <v>39057.0</v>
      </c>
      <c r="P10" s="61">
        <f t="shared" si="5"/>
        <v>0.1974420544</v>
      </c>
      <c r="Q10" s="60">
        <v>43920.0</v>
      </c>
      <c r="R10" s="61">
        <f t="shared" si="6"/>
        <v>0.162645583</v>
      </c>
      <c r="S10" s="60">
        <v>53342.0</v>
      </c>
      <c r="T10" s="61">
        <f t="shared" si="7"/>
        <v>0.2041650559</v>
      </c>
      <c r="U10" s="60">
        <v>79749.0</v>
      </c>
      <c r="V10" s="61">
        <f t="shared" si="8"/>
        <v>0.2571038938</v>
      </c>
      <c r="W10" s="62"/>
      <c r="X10" s="60">
        <v>81253.0</v>
      </c>
      <c r="Y10" s="61">
        <f t="shared" si="9"/>
        <v>0.08709302263</v>
      </c>
      <c r="Z10" s="60">
        <v>94601.0</v>
      </c>
      <c r="AA10" s="61">
        <f t="shared" si="10"/>
        <v>0.1033678326</v>
      </c>
      <c r="AB10" s="60">
        <v>100409.0</v>
      </c>
      <c r="AC10" s="61">
        <f t="shared" si="11"/>
        <v>0.1000507184</v>
      </c>
      <c r="AD10" s="60">
        <v>132231.0</v>
      </c>
      <c r="AE10" s="61">
        <f t="shared" si="12"/>
        <v>0.1323581962</v>
      </c>
      <c r="AF10" s="62"/>
      <c r="AG10" s="60">
        <v>115287.0</v>
      </c>
      <c r="AH10" s="61">
        <f t="shared" si="13"/>
        <v>0.1239563857</v>
      </c>
      <c r="AI10" s="60">
        <v>103256.0</v>
      </c>
      <c r="AJ10" s="61">
        <f t="shared" si="14"/>
        <v>0.1147534971</v>
      </c>
      <c r="AK10" s="60">
        <v>88318.0</v>
      </c>
      <c r="AL10" s="61">
        <f t="shared" si="15"/>
        <v>0.09950965148</v>
      </c>
      <c r="AM10" s="60">
        <v>87484.0</v>
      </c>
      <c r="AN10" s="61">
        <f t="shared" si="16"/>
        <v>0.0964563717</v>
      </c>
      <c r="AO10" s="62"/>
      <c r="AP10" s="60">
        <v>73051.0</v>
      </c>
      <c r="AQ10" s="61">
        <f t="shared" si="17"/>
        <v>0.08558571224</v>
      </c>
      <c r="AR10" s="60">
        <v>62431.0</v>
      </c>
      <c r="AS10" s="61">
        <f t="shared" si="18"/>
        <v>0.07675190832</v>
      </c>
      <c r="AT10" s="60">
        <v>62633.0</v>
      </c>
      <c r="AU10" s="61">
        <f t="shared" si="19"/>
        <v>0.08029624729</v>
      </c>
      <c r="AV10" s="60">
        <v>64890.0</v>
      </c>
      <c r="AW10" s="61">
        <f t="shared" si="20"/>
        <v>0.08123486001</v>
      </c>
      <c r="AX10" s="32"/>
      <c r="AY10" s="64">
        <v>62872.0</v>
      </c>
      <c r="AZ10" s="61">
        <f t="shared" si="21"/>
        <v>0.08299430002</v>
      </c>
      <c r="BA10" s="64">
        <v>61457.0</v>
      </c>
      <c r="BB10" s="61">
        <f t="shared" si="22"/>
        <v>0.08532885703</v>
      </c>
      <c r="BC10" s="64">
        <v>59206.0</v>
      </c>
      <c r="BD10" s="61">
        <f t="shared" si="23"/>
        <v>0.08889923272</v>
      </c>
      <c r="BE10" s="65">
        <v>272030.38365</v>
      </c>
      <c r="BF10" s="61">
        <f t="shared" si="24"/>
        <v>0.1339375512</v>
      </c>
      <c r="BG10" s="32"/>
      <c r="BH10" s="65">
        <v>241459.0</v>
      </c>
      <c r="BI10" s="61">
        <f t="shared" si="25"/>
        <v>0.1247260084</v>
      </c>
    </row>
    <row r="11">
      <c r="A11" s="32"/>
      <c r="B11" s="39">
        <v>50.0</v>
      </c>
      <c r="C11" s="32"/>
      <c r="D11" s="59" t="str">
        <f>VLOOKUP($B11,Suporte!$A:$D,MATCH(Menu!$M$15,Suporte!$1:$1,0),0)</f>
        <v>Impostos a recuperar</v>
      </c>
      <c r="E11" s="32"/>
      <c r="F11" s="60">
        <v>27424.0</v>
      </c>
      <c r="G11" s="61">
        <f t="shared" si="1"/>
        <v>0.1977972837</v>
      </c>
      <c r="H11" s="60">
        <v>29981.0</v>
      </c>
      <c r="I11" s="61">
        <f t="shared" si="2"/>
        <v>0.2011567132</v>
      </c>
      <c r="J11" s="60">
        <v>33502.0</v>
      </c>
      <c r="K11" s="61">
        <f t="shared" si="3"/>
        <v>0.184931469</v>
      </c>
      <c r="L11" s="60">
        <v>27817.0</v>
      </c>
      <c r="M11" s="61">
        <f t="shared" si="4"/>
        <v>0.1301788163</v>
      </c>
      <c r="N11" s="62"/>
      <c r="O11" s="60">
        <v>46651.0</v>
      </c>
      <c r="P11" s="61">
        <f t="shared" si="5"/>
        <v>0.2358314587</v>
      </c>
      <c r="Q11" s="60">
        <v>48963.0</v>
      </c>
      <c r="R11" s="61">
        <f t="shared" si="6"/>
        <v>0.1813209399</v>
      </c>
      <c r="S11" s="60">
        <v>51530.0</v>
      </c>
      <c r="T11" s="61">
        <f t="shared" si="7"/>
        <v>0.1972296752</v>
      </c>
      <c r="U11" s="60">
        <v>60073.0</v>
      </c>
      <c r="V11" s="61">
        <f t="shared" si="8"/>
        <v>0.1936701678</v>
      </c>
      <c r="W11" s="62"/>
      <c r="X11" s="60">
        <v>60455.0</v>
      </c>
      <c r="Y11" s="61">
        <f t="shared" si="9"/>
        <v>0.06480017579</v>
      </c>
      <c r="Z11" s="60">
        <v>70201.0</v>
      </c>
      <c r="AA11" s="61">
        <f t="shared" si="10"/>
        <v>0.07670664388</v>
      </c>
      <c r="AB11" s="60">
        <v>89563.0</v>
      </c>
      <c r="AC11" s="61">
        <f t="shared" si="11"/>
        <v>0.08924341932</v>
      </c>
      <c r="AD11" s="60">
        <v>92308.0</v>
      </c>
      <c r="AE11" s="61">
        <f t="shared" si="12"/>
        <v>0.09239679332</v>
      </c>
      <c r="AF11" s="62"/>
      <c r="AG11" s="60">
        <v>92936.0</v>
      </c>
      <c r="AH11" s="61">
        <f t="shared" si="13"/>
        <v>0.0999246286</v>
      </c>
      <c r="AI11" s="60">
        <v>85200.0</v>
      </c>
      <c r="AJ11" s="61">
        <f t="shared" si="14"/>
        <v>0.09468697176</v>
      </c>
      <c r="AK11" s="60">
        <v>86070.0</v>
      </c>
      <c r="AL11" s="61">
        <f t="shared" si="15"/>
        <v>0.09697678506</v>
      </c>
      <c r="AM11" s="60">
        <v>90540.0</v>
      </c>
      <c r="AN11" s="61">
        <f t="shared" si="16"/>
        <v>0.0998257955</v>
      </c>
      <c r="AO11" s="62"/>
      <c r="AP11" s="60">
        <v>87210.0</v>
      </c>
      <c r="AQ11" s="61">
        <f t="shared" si="17"/>
        <v>0.102174234</v>
      </c>
      <c r="AR11" s="60">
        <v>90926.0</v>
      </c>
      <c r="AS11" s="61">
        <f t="shared" si="18"/>
        <v>0.111783313</v>
      </c>
      <c r="AT11" s="60">
        <v>95257.0</v>
      </c>
      <c r="AU11" s="61">
        <f t="shared" si="19"/>
        <v>0.1221206014</v>
      </c>
      <c r="AV11" s="60">
        <v>36803.0</v>
      </c>
      <c r="AW11" s="61">
        <f t="shared" si="20"/>
        <v>0.04607314768</v>
      </c>
      <c r="AX11" s="32"/>
      <c r="AY11" s="64">
        <v>98881.0</v>
      </c>
      <c r="AZ11" s="61">
        <f t="shared" si="21"/>
        <v>0.1305280471</v>
      </c>
      <c r="BA11" s="64">
        <v>99461.0</v>
      </c>
      <c r="BB11" s="61">
        <f t="shared" si="22"/>
        <v>0.1380948216</v>
      </c>
      <c r="BC11" s="64">
        <v>100764.0</v>
      </c>
      <c r="BD11" s="61">
        <f t="shared" si="23"/>
        <v>0.1512995691</v>
      </c>
      <c r="BE11" s="65">
        <v>229809.0</v>
      </c>
      <c r="BF11" s="61">
        <f t="shared" si="24"/>
        <v>0.1131493265</v>
      </c>
      <c r="BG11" s="32"/>
      <c r="BH11" s="65">
        <v>39910.0</v>
      </c>
      <c r="BI11" s="61">
        <f t="shared" si="25"/>
        <v>0.02061557033</v>
      </c>
    </row>
    <row r="12">
      <c r="A12" s="32"/>
      <c r="B12" s="39">
        <v>52.0</v>
      </c>
      <c r="C12" s="32"/>
      <c r="D12" s="59" t="str">
        <f>VLOOKUP($B12,Suporte!$A:$D,MATCH(Menu!$M$15,Suporte!$1:$1,0),0)</f>
        <v>Depósitos e bloqueios judiciais</v>
      </c>
      <c r="E12" s="32"/>
      <c r="F12" s="60">
        <v>424.0</v>
      </c>
      <c r="G12" s="61">
        <f t="shared" si="1"/>
        <v>0.003058126032</v>
      </c>
      <c r="H12" s="60">
        <v>359.0</v>
      </c>
      <c r="I12" s="61">
        <f t="shared" si="2"/>
        <v>0.002408700845</v>
      </c>
      <c r="J12" s="60">
        <v>363.0</v>
      </c>
      <c r="K12" s="61">
        <f t="shared" si="3"/>
        <v>0.002003764649</v>
      </c>
      <c r="L12" s="60">
        <v>347.0</v>
      </c>
      <c r="M12" s="61">
        <f t="shared" si="4"/>
        <v>0.001623900825</v>
      </c>
      <c r="N12" s="62"/>
      <c r="O12" s="60">
        <v>328.0</v>
      </c>
      <c r="P12" s="61">
        <f t="shared" si="5"/>
        <v>0.001658114905</v>
      </c>
      <c r="Q12" s="60">
        <v>323.0</v>
      </c>
      <c r="R12" s="61">
        <f t="shared" si="6"/>
        <v>0.001196141241</v>
      </c>
      <c r="S12" s="60">
        <v>336.0</v>
      </c>
      <c r="T12" s="61">
        <f t="shared" si="7"/>
        <v>0.001286030872</v>
      </c>
      <c r="U12" s="60">
        <v>404.0</v>
      </c>
      <c r="V12" s="61">
        <f t="shared" si="8"/>
        <v>0.001302461136</v>
      </c>
      <c r="W12" s="62"/>
      <c r="X12" s="60">
        <v>399.0</v>
      </c>
      <c r="Y12" s="61">
        <f t="shared" si="9"/>
        <v>0.0004276779446</v>
      </c>
      <c r="Z12" s="60">
        <v>389.0</v>
      </c>
      <c r="AA12" s="61">
        <f t="shared" si="10"/>
        <v>0.0004250492795</v>
      </c>
      <c r="AB12" s="60">
        <v>393.0</v>
      </c>
      <c r="AC12" s="61">
        <f t="shared" si="11"/>
        <v>0.0003915976887</v>
      </c>
      <c r="AD12" s="60">
        <v>405.0</v>
      </c>
      <c r="AE12" s="61">
        <f t="shared" si="12"/>
        <v>0.0004053895794</v>
      </c>
      <c r="AF12" s="62"/>
      <c r="AG12" s="60">
        <v>417.0</v>
      </c>
      <c r="AH12" s="61">
        <f t="shared" si="13"/>
        <v>0.0004483576884</v>
      </c>
      <c r="AI12" s="60">
        <v>1052.0</v>
      </c>
      <c r="AJ12" s="61">
        <f t="shared" si="14"/>
        <v>0.001169139604</v>
      </c>
      <c r="AK12" s="60">
        <v>1090.0</v>
      </c>
      <c r="AL12" s="61">
        <f t="shared" si="15"/>
        <v>0.001228124732</v>
      </c>
      <c r="AM12" s="60">
        <v>1090.0</v>
      </c>
      <c r="AN12" s="61">
        <f t="shared" si="16"/>
        <v>0.001201790558</v>
      </c>
      <c r="AO12" s="62"/>
      <c r="AP12" s="60">
        <v>1090.0</v>
      </c>
      <c r="AQ12" s="61">
        <f t="shared" si="17"/>
        <v>0.001277031476</v>
      </c>
      <c r="AR12" s="60">
        <v>432.0</v>
      </c>
      <c r="AS12" s="61">
        <f t="shared" si="18"/>
        <v>0.0005310955197</v>
      </c>
      <c r="AT12" s="60">
        <v>432.0</v>
      </c>
      <c r="AU12" s="61">
        <f t="shared" si="19"/>
        <v>0.000553829113</v>
      </c>
      <c r="AV12" s="60">
        <v>448.0</v>
      </c>
      <c r="AW12" s="61">
        <f t="shared" si="20"/>
        <v>0.0005608447724</v>
      </c>
      <c r="AX12" s="32"/>
      <c r="AY12" s="64">
        <v>437.0</v>
      </c>
      <c r="AZ12" s="61">
        <f t="shared" si="21"/>
        <v>0.0005768626592</v>
      </c>
      <c r="BA12" s="64">
        <v>440.0</v>
      </c>
      <c r="BB12" s="61">
        <f t="shared" si="22"/>
        <v>0.0006109100199</v>
      </c>
      <c r="BC12" s="64">
        <v>432.0</v>
      </c>
      <c r="BD12" s="61">
        <f t="shared" si="23"/>
        <v>0.0006486583883</v>
      </c>
      <c r="BE12" s="65">
        <v>431.0</v>
      </c>
      <c r="BF12" s="61">
        <f t="shared" si="24"/>
        <v>0.0002122082239</v>
      </c>
      <c r="BG12" s="32"/>
      <c r="BH12" s="65">
        <v>427.0</v>
      </c>
      <c r="BI12" s="61">
        <f t="shared" si="25"/>
        <v>0.0002205674901</v>
      </c>
    </row>
    <row r="13">
      <c r="A13" s="32"/>
      <c r="B13" s="39">
        <v>53.0</v>
      </c>
      <c r="C13" s="32"/>
      <c r="D13" s="59" t="str">
        <f>VLOOKUP($B13,Suporte!$A:$D,MATCH(Menu!$M$15,Suporte!$1:$1,0),0)</f>
        <v>Créditos diversos</v>
      </c>
      <c r="E13" s="32"/>
      <c r="F13" s="66">
        <v>11146.0</v>
      </c>
      <c r="G13" s="67">
        <f t="shared" si="1"/>
        <v>0.08039120933</v>
      </c>
      <c r="H13" s="66">
        <v>11648.0</v>
      </c>
      <c r="I13" s="67">
        <f t="shared" si="2"/>
        <v>0.07815194273</v>
      </c>
      <c r="J13" s="66">
        <v>10368.0</v>
      </c>
      <c r="K13" s="67">
        <f t="shared" si="3"/>
        <v>0.05723149278</v>
      </c>
      <c r="L13" s="66">
        <v>9225.0</v>
      </c>
      <c r="M13" s="67">
        <f t="shared" si="4"/>
        <v>0.04317142683</v>
      </c>
      <c r="N13" s="62"/>
      <c r="O13" s="66">
        <v>10124.0</v>
      </c>
      <c r="P13" s="67">
        <f t="shared" si="5"/>
        <v>0.05117913202</v>
      </c>
      <c r="Q13" s="66">
        <v>10787.0</v>
      </c>
      <c r="R13" s="67">
        <f t="shared" si="6"/>
        <v>0.03994667358</v>
      </c>
      <c r="S13" s="66">
        <v>10494.0</v>
      </c>
      <c r="T13" s="67">
        <f t="shared" si="7"/>
        <v>0.04016549993</v>
      </c>
      <c r="U13" s="66">
        <v>14575.0</v>
      </c>
      <c r="V13" s="67">
        <f t="shared" si="8"/>
        <v>0.04698854221</v>
      </c>
      <c r="W13" s="62"/>
      <c r="X13" s="66">
        <v>14028.0</v>
      </c>
      <c r="Y13" s="67">
        <f t="shared" si="9"/>
        <v>0.01503625616</v>
      </c>
      <c r="Z13" s="66">
        <v>16401.0</v>
      </c>
      <c r="AA13" s="67">
        <f t="shared" si="10"/>
        <v>0.01792090805</v>
      </c>
      <c r="AB13" s="66">
        <v>14070.0</v>
      </c>
      <c r="AC13" s="67">
        <f t="shared" si="11"/>
        <v>0.01401979511</v>
      </c>
      <c r="AD13" s="66">
        <v>15780.0</v>
      </c>
      <c r="AE13" s="67">
        <f t="shared" si="12"/>
        <v>0.01579517917</v>
      </c>
      <c r="AF13" s="62"/>
      <c r="AG13" s="66">
        <v>20283.0</v>
      </c>
      <c r="AH13" s="67">
        <f t="shared" si="13"/>
        <v>0.02180824699</v>
      </c>
      <c r="AI13" s="66">
        <v>18431.0</v>
      </c>
      <c r="AJ13" s="67">
        <f t="shared" si="14"/>
        <v>0.02048328141</v>
      </c>
      <c r="AK13" s="66">
        <v>20952.0</v>
      </c>
      <c r="AL13" s="67">
        <f t="shared" si="15"/>
        <v>0.02360703614</v>
      </c>
      <c r="AM13" s="66">
        <v>22157.0</v>
      </c>
      <c r="AN13" s="67">
        <f t="shared" si="16"/>
        <v>0.02442942513</v>
      </c>
      <c r="AO13" s="62"/>
      <c r="AP13" s="66">
        <v>30052.0</v>
      </c>
      <c r="AQ13" s="67">
        <f t="shared" si="17"/>
        <v>0.0352085779</v>
      </c>
      <c r="AR13" s="66">
        <v>30859.0</v>
      </c>
      <c r="AS13" s="67">
        <f t="shared" si="18"/>
        <v>0.03793767742</v>
      </c>
      <c r="AT13" s="66">
        <v>37848.0</v>
      </c>
      <c r="AU13" s="67">
        <f t="shared" si="19"/>
        <v>0.04852158395</v>
      </c>
      <c r="AV13" s="66">
        <v>97414.0</v>
      </c>
      <c r="AW13" s="67">
        <f t="shared" si="20"/>
        <v>0.121951189</v>
      </c>
      <c r="AX13" s="32"/>
      <c r="AY13" s="68">
        <v>33790.0</v>
      </c>
      <c r="AZ13" s="67">
        <f t="shared" si="21"/>
        <v>0.04460455207</v>
      </c>
      <c r="BA13" s="68">
        <v>33084.0</v>
      </c>
      <c r="BB13" s="67">
        <f t="shared" si="22"/>
        <v>0.04593487977</v>
      </c>
      <c r="BC13" s="68">
        <v>31091.0</v>
      </c>
      <c r="BD13" s="67">
        <f t="shared" si="23"/>
        <v>0.04668388414</v>
      </c>
      <c r="BE13" s="69">
        <v>33454.0</v>
      </c>
      <c r="BF13" s="67">
        <f t="shared" si="24"/>
        <v>0.01647149402</v>
      </c>
      <c r="BG13" s="32"/>
      <c r="BH13" s="69">
        <v>238403.0</v>
      </c>
      <c r="BI13" s="67">
        <f t="shared" si="25"/>
        <v>0.123147427</v>
      </c>
    </row>
    <row r="14">
      <c r="A14" s="32"/>
      <c r="B14" s="32"/>
      <c r="C14" s="32"/>
      <c r="D14" s="55"/>
      <c r="E14" s="32"/>
      <c r="F14" s="70"/>
      <c r="G14" s="71"/>
      <c r="H14" s="70"/>
      <c r="I14" s="71"/>
      <c r="J14" s="70"/>
      <c r="K14" s="71"/>
      <c r="L14" s="70"/>
      <c r="M14" s="71"/>
      <c r="N14" s="62"/>
      <c r="O14" s="70"/>
      <c r="P14" s="71"/>
      <c r="Q14" s="70"/>
      <c r="R14" s="71"/>
      <c r="S14" s="70"/>
      <c r="T14" s="71"/>
      <c r="U14" s="70"/>
      <c r="V14" s="71"/>
      <c r="W14" s="62"/>
      <c r="X14" s="70"/>
      <c r="Y14" s="71"/>
      <c r="Z14" s="70"/>
      <c r="AA14" s="71"/>
      <c r="AB14" s="70"/>
      <c r="AC14" s="71"/>
      <c r="AD14" s="70"/>
      <c r="AE14" s="71"/>
      <c r="AF14" s="62"/>
      <c r="AG14" s="70"/>
      <c r="AH14" s="71"/>
      <c r="AI14" s="70"/>
      <c r="AJ14" s="71"/>
      <c r="AK14" s="70"/>
      <c r="AL14" s="71"/>
      <c r="AM14" s="70"/>
      <c r="AN14" s="71"/>
      <c r="AO14" s="62"/>
      <c r="AP14" s="70"/>
      <c r="AQ14" s="71"/>
      <c r="AR14" s="70"/>
      <c r="AS14" s="71"/>
      <c r="AT14" s="70"/>
      <c r="AU14" s="71"/>
      <c r="AV14" s="70"/>
      <c r="AW14" s="71"/>
      <c r="AX14" s="32"/>
      <c r="AY14" s="64"/>
      <c r="AZ14" s="71"/>
      <c r="BA14" s="64"/>
      <c r="BB14" s="71"/>
      <c r="BC14" s="64"/>
      <c r="BD14" s="71"/>
      <c r="BE14" s="64"/>
      <c r="BF14" s="71"/>
      <c r="BG14" s="32"/>
      <c r="BH14" s="64"/>
      <c r="BI14" s="71"/>
    </row>
    <row r="15">
      <c r="A15" s="32"/>
      <c r="B15" s="39">
        <v>54.0</v>
      </c>
      <c r="C15" s="32"/>
      <c r="D15" s="51" t="str">
        <f>VLOOKUP($B15,Suporte!$A:$D,MATCH(Menu!$M$15,Suporte!$1:$1,0),0)</f>
        <v>Total do ativo circulante</v>
      </c>
      <c r="E15" s="32"/>
      <c r="F15" s="72">
        <f>SUM(F8:F13)</f>
        <v>94093</v>
      </c>
      <c r="G15" s="73">
        <f>IF(F15 = 0, 0, F15/F$30)</f>
        <v>0.6786515395</v>
      </c>
      <c r="H15" s="72">
        <f>SUM(H8:H13)</f>
        <v>95971</v>
      </c>
      <c r="I15" s="73">
        <f>IF(H15 = 0, 0, H15/H$30)</f>
        <v>0.6439148434</v>
      </c>
      <c r="J15" s="72">
        <f>SUM(J8:J13)</f>
        <v>107718</v>
      </c>
      <c r="K15" s="73">
        <f>IF(J15 = 0, 0, J15/J$30)</f>
        <v>0.5946047395</v>
      </c>
      <c r="L15" s="72">
        <f>SUM(L8:L13)</f>
        <v>116655</v>
      </c>
      <c r="M15" s="73">
        <f>IF(L15 = 0, 0, L15/L$30)</f>
        <v>0.5459255065</v>
      </c>
      <c r="N15" s="62"/>
      <c r="O15" s="72">
        <f>SUM(O8:O13)</f>
        <v>131638</v>
      </c>
      <c r="P15" s="73">
        <f>IF(O15 = 0, 0, O15/O$30)</f>
        <v>0.6654601522</v>
      </c>
      <c r="Q15" s="72">
        <f>SUM(Q8:Q13)</f>
        <v>200802</v>
      </c>
      <c r="R15" s="73">
        <f>IF(Q15 = 0, 0, Q15/Q$30)</f>
        <v>0.7436147166</v>
      </c>
      <c r="S15" s="72">
        <f>SUM(S8:S13)</f>
        <v>176606</v>
      </c>
      <c r="T15" s="73">
        <f>IF(S15 = 0, 0, S15/S$30)</f>
        <v>0.6759546674</v>
      </c>
      <c r="U15" s="72">
        <f>SUM(U8:U13)</f>
        <v>208056</v>
      </c>
      <c r="V15" s="73">
        <f>IF(U15 = 0, 0, U15/U$30)</f>
        <v>0.6707545892</v>
      </c>
      <c r="W15" s="62"/>
      <c r="X15" s="72">
        <f>SUM(X8:X13)</f>
        <v>812244</v>
      </c>
      <c r="Y15" s="73">
        <f>IF(X15 = 0, 0, X15/X$30)</f>
        <v>0.8706236702</v>
      </c>
      <c r="Z15" s="72">
        <f>SUM(Z8:Z13)</f>
        <v>752711</v>
      </c>
      <c r="AA15" s="73">
        <f>IF(Z15 = 0, 0, Z15/Z$30)</f>
        <v>0.8224659851</v>
      </c>
      <c r="AB15" s="72">
        <f>SUM(AB8:AB13)</f>
        <v>707349</v>
      </c>
      <c r="AC15" s="73">
        <f>IF(AB15 = 0, 0, AB15/AB$30)</f>
        <v>0.7048250216</v>
      </c>
      <c r="AD15" s="72">
        <f>SUM(AD8:AD13)</f>
        <v>667693</v>
      </c>
      <c r="AE15" s="73">
        <f>IF(AD15 = 0, 0, AD15/AD$30)</f>
        <v>0.6683352702</v>
      </c>
      <c r="AF15" s="62"/>
      <c r="AG15" s="72">
        <f>SUM(AG8:AG13)</f>
        <v>582695</v>
      </c>
      <c r="AH15" s="73">
        <f>IF(AG15 = 0, 0, AG15/AG$30)</f>
        <v>0.6265126696</v>
      </c>
      <c r="AI15" s="72">
        <f>SUM(AI8:AI13)</f>
        <v>529935</v>
      </c>
      <c r="AJ15" s="73">
        <f>IF(AI15 = 0, 0, AI15/AI$30)</f>
        <v>0.5889429622</v>
      </c>
      <c r="AK15" s="72">
        <f>SUM(AK8:AK13)</f>
        <v>518702</v>
      </c>
      <c r="AL15" s="73">
        <f>IF(AK15 = 0, 0, AK15/AK$30)</f>
        <v>0.5844318853</v>
      </c>
      <c r="AM15" s="72">
        <f>SUM(AM8:AM13)</f>
        <v>544896</v>
      </c>
      <c r="AN15" s="73">
        <f>IF(AM15 = 0, 0, AM15/AM$30)</f>
        <v>0.6007806126</v>
      </c>
      <c r="AO15" s="62"/>
      <c r="AP15" s="72">
        <f>SUM(AP8:AP13)</f>
        <v>495244</v>
      </c>
      <c r="AQ15" s="73">
        <f>IF(AP15 = 0, 0, AP15/AP$30)</f>
        <v>0.58022218</v>
      </c>
      <c r="AR15" s="72">
        <f>SUM(AR8:AR13)</f>
        <v>452703</v>
      </c>
      <c r="AS15" s="73">
        <f>IF(AR15 = 0, 0, AR15/AR$30)</f>
        <v>0.5565475349</v>
      </c>
      <c r="AT15" s="72">
        <f>SUM(AT8:AT13)</f>
        <v>430413</v>
      </c>
      <c r="AU15" s="73">
        <f>IF(AT15 = 0, 0, AT15/AT$30)</f>
        <v>0.5517945602</v>
      </c>
      <c r="AV15" s="72">
        <f>SUM(AV8:AV13)</f>
        <v>454728</v>
      </c>
      <c r="AW15" s="73">
        <f>IF(AV15 = 0, 0, AV15/AV$30)</f>
        <v>0.5692674591</v>
      </c>
      <c r="AX15" s="32"/>
      <c r="AY15" s="74">
        <f>SUM(AY8:AY13)</f>
        <v>418287</v>
      </c>
      <c r="AZ15" s="73">
        <f>IF(AY15 = 0, 0, AY15/AY$30)</f>
        <v>0.5521605289</v>
      </c>
      <c r="BA15" s="74">
        <f>SUM(BA8:BA13)</f>
        <v>378391</v>
      </c>
      <c r="BB15" s="73">
        <f>IF(BA15 = 0, 0, BA15/BA$30)</f>
        <v>0.5253701212</v>
      </c>
      <c r="BC15" s="74">
        <f>SUM(BC8:BC13)</f>
        <v>322379</v>
      </c>
      <c r="BD15" s="73">
        <f>IF(BC15 = 0, 0, BC15/BC$30)</f>
        <v>0.4840598207</v>
      </c>
      <c r="BE15" s="74">
        <f>SUM(BE8:BE13)</f>
        <v>697717.3837</v>
      </c>
      <c r="BF15" s="73">
        <f>IF(BE15 = 0, 0, BE15/BE$30)</f>
        <v>0.3435298533</v>
      </c>
      <c r="BG15" s="32"/>
      <c r="BH15" s="74">
        <f>SUM(BH8:BH13)</f>
        <v>645867</v>
      </c>
      <c r="BI15" s="73">
        <f>IF(BH15 = 0, 0, BH15/BH$30)</f>
        <v>0.333623567</v>
      </c>
    </row>
    <row r="16">
      <c r="A16" s="32"/>
      <c r="B16" s="32"/>
      <c r="C16" s="32"/>
      <c r="D16" s="55"/>
      <c r="E16" s="32"/>
      <c r="F16" s="70"/>
      <c r="G16" s="71"/>
      <c r="H16" s="70"/>
      <c r="I16" s="71"/>
      <c r="J16" s="70"/>
      <c r="K16" s="71"/>
      <c r="L16" s="70"/>
      <c r="M16" s="71"/>
      <c r="N16" s="62"/>
      <c r="O16" s="70"/>
      <c r="P16" s="71"/>
      <c r="Q16" s="70"/>
      <c r="R16" s="71"/>
      <c r="S16" s="70"/>
      <c r="T16" s="71"/>
      <c r="U16" s="70"/>
      <c r="V16" s="71"/>
      <c r="W16" s="62"/>
      <c r="X16" s="70"/>
      <c r="Y16" s="71"/>
      <c r="Z16" s="70"/>
      <c r="AA16" s="71"/>
      <c r="AB16" s="70"/>
      <c r="AC16" s="71"/>
      <c r="AD16" s="70"/>
      <c r="AE16" s="71"/>
      <c r="AF16" s="62"/>
      <c r="AG16" s="70"/>
      <c r="AH16" s="71"/>
      <c r="AI16" s="70"/>
      <c r="AJ16" s="71"/>
      <c r="AK16" s="70"/>
      <c r="AL16" s="71"/>
      <c r="AM16" s="70"/>
      <c r="AN16" s="71"/>
      <c r="AO16" s="62"/>
      <c r="AP16" s="70"/>
      <c r="AQ16" s="71"/>
      <c r="AR16" s="70"/>
      <c r="AS16" s="71"/>
      <c r="AT16" s="70"/>
      <c r="AU16" s="71"/>
      <c r="AV16" s="70"/>
      <c r="AW16" s="71"/>
      <c r="AX16" s="32"/>
      <c r="AY16" s="64"/>
      <c r="AZ16" s="71"/>
      <c r="BA16" s="64"/>
      <c r="BB16" s="71"/>
      <c r="BC16" s="64"/>
      <c r="BD16" s="71"/>
      <c r="BE16" s="64"/>
      <c r="BF16" s="71"/>
      <c r="BG16" s="32"/>
      <c r="BH16" s="64"/>
      <c r="BI16" s="71"/>
    </row>
    <row r="17">
      <c r="A17" s="32"/>
      <c r="B17" s="39">
        <v>55.0</v>
      </c>
      <c r="C17" s="32"/>
      <c r="D17" s="51" t="str">
        <f>VLOOKUP($B17,Suporte!$A:$D,MATCH(Menu!$M$15,Suporte!$1:$1,0),0)</f>
        <v>Não circulante</v>
      </c>
      <c r="E17" s="32"/>
      <c r="F17" s="70"/>
      <c r="G17" s="71"/>
      <c r="H17" s="70"/>
      <c r="I17" s="71"/>
      <c r="J17" s="70"/>
      <c r="K17" s="71"/>
      <c r="L17" s="70"/>
      <c r="M17" s="71"/>
      <c r="N17" s="62"/>
      <c r="O17" s="70"/>
      <c r="P17" s="71"/>
      <c r="Q17" s="70"/>
      <c r="R17" s="71"/>
      <c r="S17" s="70"/>
      <c r="T17" s="71"/>
      <c r="U17" s="70"/>
      <c r="V17" s="71"/>
      <c r="W17" s="62"/>
      <c r="X17" s="70"/>
      <c r="Y17" s="71"/>
      <c r="Z17" s="70"/>
      <c r="AA17" s="71"/>
      <c r="AB17" s="70"/>
      <c r="AC17" s="71"/>
      <c r="AD17" s="70"/>
      <c r="AE17" s="71"/>
      <c r="AF17" s="62"/>
      <c r="AG17" s="70"/>
      <c r="AH17" s="71"/>
      <c r="AI17" s="70"/>
      <c r="AJ17" s="71"/>
      <c r="AK17" s="70"/>
      <c r="AL17" s="71"/>
      <c r="AM17" s="70"/>
      <c r="AN17" s="71"/>
      <c r="AO17" s="62"/>
      <c r="AP17" s="70"/>
      <c r="AQ17" s="71"/>
      <c r="AR17" s="70"/>
      <c r="AS17" s="71"/>
      <c r="AT17" s="70"/>
      <c r="AU17" s="71"/>
      <c r="AV17" s="70"/>
      <c r="AW17" s="71"/>
      <c r="AX17" s="32"/>
      <c r="AY17" s="64"/>
      <c r="AZ17" s="71"/>
      <c r="BA17" s="64"/>
      <c r="BB17" s="71"/>
      <c r="BC17" s="64"/>
      <c r="BD17" s="71"/>
      <c r="BE17" s="64"/>
      <c r="BF17" s="71"/>
      <c r="BG17" s="32"/>
      <c r="BH17" s="64"/>
      <c r="BI17" s="71"/>
    </row>
    <row r="18">
      <c r="A18" s="32"/>
      <c r="B18" s="39">
        <v>56.0</v>
      </c>
      <c r="C18" s="32"/>
      <c r="D18" s="51" t="str">
        <f>VLOOKUP($B18,Suporte!$A:$D,MATCH(Menu!$M$15,Suporte!$1:$1,0),0)</f>
        <v>Realizável a longo prazo</v>
      </c>
      <c r="E18" s="32"/>
      <c r="F18" s="70"/>
      <c r="G18" s="71"/>
      <c r="H18" s="70"/>
      <c r="I18" s="71"/>
      <c r="J18" s="70"/>
      <c r="K18" s="71"/>
      <c r="L18" s="70"/>
      <c r="M18" s="71"/>
      <c r="N18" s="62"/>
      <c r="O18" s="70"/>
      <c r="P18" s="71"/>
      <c r="Q18" s="70"/>
      <c r="R18" s="71"/>
      <c r="S18" s="70"/>
      <c r="T18" s="71"/>
      <c r="U18" s="70"/>
      <c r="V18" s="71"/>
      <c r="W18" s="62"/>
      <c r="X18" s="70"/>
      <c r="Y18" s="71"/>
      <c r="Z18" s="70"/>
      <c r="AA18" s="71"/>
      <c r="AB18" s="70"/>
      <c r="AC18" s="71"/>
      <c r="AD18" s="70"/>
      <c r="AE18" s="71"/>
      <c r="AF18" s="62"/>
      <c r="AG18" s="70"/>
      <c r="AH18" s="71"/>
      <c r="AI18" s="70"/>
      <c r="AJ18" s="71"/>
      <c r="AK18" s="70"/>
      <c r="AL18" s="71"/>
      <c r="AM18" s="70"/>
      <c r="AN18" s="71"/>
      <c r="AO18" s="62"/>
      <c r="AP18" s="70"/>
      <c r="AQ18" s="71"/>
      <c r="AR18" s="70"/>
      <c r="AS18" s="71"/>
      <c r="AT18" s="70"/>
      <c r="AU18" s="71"/>
      <c r="AV18" s="70"/>
      <c r="AW18" s="71"/>
      <c r="AX18" s="32"/>
      <c r="AY18" s="64"/>
      <c r="AZ18" s="71"/>
      <c r="BA18" s="64"/>
      <c r="BB18" s="71"/>
      <c r="BC18" s="64"/>
      <c r="BD18" s="71"/>
      <c r="BE18" s="64"/>
      <c r="BF18" s="71"/>
      <c r="BG18" s="32"/>
      <c r="BH18" s="64"/>
      <c r="BI18" s="71"/>
    </row>
    <row r="19" ht="15.75" customHeight="1">
      <c r="A19" s="32"/>
      <c r="B19" s="39">
        <v>51.0</v>
      </c>
      <c r="C19" s="32"/>
      <c r="D19" s="59" t="s">
        <v>621</v>
      </c>
      <c r="E19" s="32"/>
      <c r="F19" s="60">
        <v>0.0</v>
      </c>
      <c r="G19" s="61">
        <f t="shared" ref="G19:G22" si="26">IF(F19 = 0, 0, F19/F$30)</f>
        <v>0</v>
      </c>
      <c r="H19" s="60">
        <v>1.0</v>
      </c>
      <c r="I19" s="61">
        <f t="shared" ref="I19:I22" si="27">IF(H19 = 0, 0, H19/H$30)</f>
        <v>0.000006709473105</v>
      </c>
      <c r="J19" s="60">
        <v>207.0</v>
      </c>
      <c r="K19" s="61">
        <f t="shared" ref="K19:K22" si="28">IF(J19 = 0, 0, J19/J$30)</f>
        <v>0.001142642651</v>
      </c>
      <c r="L19" s="60">
        <v>0.0</v>
      </c>
      <c r="M19" s="61">
        <f t="shared" ref="M19:M22" si="29">IF(L19 = 0, 0, L19/L$30)</f>
        <v>0</v>
      </c>
      <c r="N19" s="62"/>
      <c r="O19" s="60">
        <v>0.0</v>
      </c>
      <c r="P19" s="61">
        <f t="shared" ref="P19:P22" si="30">IF(O19 = 0, 0, O19/O$30)</f>
        <v>0</v>
      </c>
      <c r="Q19" s="60">
        <v>0.0</v>
      </c>
      <c r="R19" s="61">
        <f t="shared" ref="R19:R22" si="31">IF(Q19 = 0, 0, Q19/Q$30)</f>
        <v>0</v>
      </c>
      <c r="S19" s="60">
        <v>0.0</v>
      </c>
      <c r="T19" s="61">
        <f t="shared" ref="T19:T22" si="32">IF(S19 = 0, 0, S19/S$30)</f>
        <v>0</v>
      </c>
      <c r="U19" s="60">
        <v>0.0</v>
      </c>
      <c r="V19" s="61">
        <f t="shared" ref="V19:V22" si="33">IF(U19 = 0, 0, U19/U$30)</f>
        <v>0</v>
      </c>
      <c r="W19" s="62"/>
      <c r="X19" s="60">
        <v>0.0</v>
      </c>
      <c r="Y19" s="61">
        <f t="shared" ref="Y19:Y22" si="34">IF(X19 = 0, 0, X19/X$30)</f>
        <v>0</v>
      </c>
      <c r="Z19" s="60">
        <v>0.0</v>
      </c>
      <c r="AA19" s="61">
        <f t="shared" ref="AA19:AA22" si="35">IF(Z19 = 0, 0, Z19/Z$30)</f>
        <v>0</v>
      </c>
      <c r="AB19" s="60">
        <v>0.0</v>
      </c>
      <c r="AC19" s="61">
        <f t="shared" ref="AC19:AC22" si="36">IF(AB19 = 0, 0, AB19/AB$30)</f>
        <v>0</v>
      </c>
      <c r="AD19" s="60">
        <v>0.0</v>
      </c>
      <c r="AE19" s="61">
        <f t="shared" ref="AE19:AE22" si="37">IF(AD19 = 0, 0, AD19/AD$30)</f>
        <v>0</v>
      </c>
      <c r="AF19" s="62"/>
      <c r="AG19" s="60">
        <v>0.0</v>
      </c>
      <c r="AH19" s="61">
        <f t="shared" ref="AH19:AH22" si="38">IF(AG19 = 0, 0, AG19/AG$30)</f>
        <v>0</v>
      </c>
      <c r="AI19" s="60">
        <v>0.0</v>
      </c>
      <c r="AJ19" s="61">
        <f t="shared" ref="AJ19:AJ22" si="39">IF(AI19 = 0, 0, AI19/AI$30)</f>
        <v>0</v>
      </c>
      <c r="AK19" s="60">
        <v>0.0</v>
      </c>
      <c r="AL19" s="61">
        <f t="shared" ref="AL19:AL22" si="40">IF(AK19 = 0, 0, AK19/AK$30)</f>
        <v>0</v>
      </c>
      <c r="AM19" s="60">
        <v>0.0</v>
      </c>
      <c r="AN19" s="61">
        <f t="shared" ref="AN19:AN22" si="41">IF(AM19 = 0, 0, AM19/AM$30)</f>
        <v>0</v>
      </c>
      <c r="AO19" s="62"/>
      <c r="AP19" s="60">
        <v>0.0</v>
      </c>
      <c r="AQ19" s="61">
        <f t="shared" ref="AQ19:AQ22" si="42">IF(AP19 = 0, 0, AP19/AP$30)</f>
        <v>0</v>
      </c>
      <c r="AR19" s="60">
        <v>0.0</v>
      </c>
      <c r="AS19" s="61">
        <f t="shared" ref="AS19:AS22" si="43">IF(AR19 = 0, 0, AR19/AR$30)</f>
        <v>0</v>
      </c>
      <c r="AT19" s="60">
        <v>0.0</v>
      </c>
      <c r="AU19" s="61">
        <f t="shared" ref="AU19:AU22" si="44">IF(AT19 = 0, 0, AT19/AT$30)</f>
        <v>0</v>
      </c>
      <c r="AV19" s="60">
        <v>0.0</v>
      </c>
      <c r="AW19" s="61">
        <f t="shared" ref="AW19:AW22" si="45">IF(AV19 = 0, 0, AV19/AV$30)</f>
        <v>0</v>
      </c>
      <c r="AX19" s="32"/>
      <c r="AY19" s="60">
        <v>0.0</v>
      </c>
      <c r="AZ19" s="61">
        <f t="shared" ref="AZ19:AZ22" si="46">IF(AY19 = 0, 0, AY19/AY$30)</f>
        <v>0</v>
      </c>
      <c r="BA19" s="60">
        <v>0.0</v>
      </c>
      <c r="BB19" s="61">
        <f t="shared" ref="BB19:BB22" si="47">IF(BA19 = 0, 0, BA19/BA$30)</f>
        <v>0</v>
      </c>
      <c r="BC19" s="60">
        <v>0.0</v>
      </c>
      <c r="BD19" s="61">
        <f t="shared" ref="BD19:BD22" si="48">IF(BC19 = 0, 0, BC19/BC$30)</f>
        <v>0</v>
      </c>
      <c r="BE19" s="65">
        <v>4738.0</v>
      </c>
      <c r="BF19" s="61">
        <f t="shared" ref="BF19:BF22" si="49">IF(BE19 = 0, 0, BE19/BE$30)</f>
        <v>0.002332813376</v>
      </c>
      <c r="BG19" s="32"/>
      <c r="BH19" s="75">
        <v>0.0</v>
      </c>
      <c r="BI19" s="61">
        <f t="shared" ref="BI19:BI22" si="50">IF(BH19 = 0, 0, BH19/BH$30)</f>
        <v>0</v>
      </c>
    </row>
    <row r="20" ht="15.75" customHeight="1">
      <c r="A20" s="32"/>
      <c r="B20" s="39">
        <v>50.0</v>
      </c>
      <c r="C20" s="32"/>
      <c r="D20" s="59" t="str">
        <f>VLOOKUP($B20,Suporte!$A:$D,MATCH(Menu!$M$15,Suporte!$1:$1,0),0)</f>
        <v>Impostos a recuperar</v>
      </c>
      <c r="E20" s="32"/>
      <c r="F20" s="60">
        <v>2256.0</v>
      </c>
      <c r="G20" s="61">
        <f t="shared" si="26"/>
        <v>0.01627153851</v>
      </c>
      <c r="H20" s="60">
        <v>2256.0</v>
      </c>
      <c r="I20" s="61">
        <f t="shared" si="27"/>
        <v>0.01513657133</v>
      </c>
      <c r="J20" s="60">
        <v>2256.0</v>
      </c>
      <c r="K20" s="61">
        <f t="shared" si="28"/>
        <v>0.01245314889</v>
      </c>
      <c r="L20" s="60">
        <v>21590.0</v>
      </c>
      <c r="M20" s="61">
        <f t="shared" si="29"/>
        <v>0.1010375182</v>
      </c>
      <c r="N20" s="62"/>
      <c r="O20" s="60">
        <v>893.0</v>
      </c>
      <c r="P20" s="61">
        <f t="shared" si="30"/>
        <v>0.004514318934</v>
      </c>
      <c r="Q20" s="60">
        <v>893.0</v>
      </c>
      <c r="R20" s="61">
        <f t="shared" si="31"/>
        <v>0.003306978725</v>
      </c>
      <c r="S20" s="60">
        <v>893.0</v>
      </c>
      <c r="T20" s="61">
        <f t="shared" si="32"/>
        <v>0.003417933241</v>
      </c>
      <c r="U20" s="60">
        <v>1039.0</v>
      </c>
      <c r="V20" s="61">
        <f t="shared" si="33"/>
        <v>0.003349646337</v>
      </c>
      <c r="W20" s="62"/>
      <c r="X20" s="60">
        <v>5674.0</v>
      </c>
      <c r="Y20" s="61">
        <f t="shared" si="34"/>
        <v>0.006081816184</v>
      </c>
      <c r="Z20" s="60">
        <v>1344.0</v>
      </c>
      <c r="AA20" s="61">
        <f t="shared" si="35"/>
        <v>0.001468550724</v>
      </c>
      <c r="AB20" s="60">
        <v>2077.0</v>
      </c>
      <c r="AC20" s="61">
        <f t="shared" si="36"/>
        <v>0.002069588802</v>
      </c>
      <c r="AD20" s="60">
        <v>9082.0</v>
      </c>
      <c r="AE20" s="61">
        <f t="shared" si="37"/>
        <v>0.009090736197</v>
      </c>
      <c r="AF20" s="62"/>
      <c r="AG20" s="60">
        <v>13685.0</v>
      </c>
      <c r="AH20" s="61">
        <f t="shared" si="38"/>
        <v>0.01471408865</v>
      </c>
      <c r="AI20" s="60">
        <v>20883.0</v>
      </c>
      <c r="AJ20" s="61">
        <f t="shared" si="39"/>
        <v>0.02320831023</v>
      </c>
      <c r="AK20" s="60">
        <v>22738.0</v>
      </c>
      <c r="AL20" s="61">
        <f t="shared" si="40"/>
        <v>0.02561935795</v>
      </c>
      <c r="AM20" s="60">
        <v>21810.0</v>
      </c>
      <c r="AN20" s="61">
        <f t="shared" si="41"/>
        <v>0.02404683675</v>
      </c>
      <c r="AO20" s="62"/>
      <c r="AP20" s="60">
        <v>28532.0</v>
      </c>
      <c r="AQ20" s="61">
        <f t="shared" si="42"/>
        <v>0.03342776337</v>
      </c>
      <c r="AR20" s="60">
        <v>32103.0</v>
      </c>
      <c r="AS20" s="61">
        <f t="shared" si="43"/>
        <v>0.03946703581</v>
      </c>
      <c r="AT20" s="60">
        <v>31425.0</v>
      </c>
      <c r="AU20" s="61">
        <f t="shared" si="44"/>
        <v>0.04028722193</v>
      </c>
      <c r="AV20" s="60">
        <v>35687.0</v>
      </c>
      <c r="AW20" s="61">
        <f t="shared" si="45"/>
        <v>0.04467604329</v>
      </c>
      <c r="AX20" s="32"/>
      <c r="AY20" s="64">
        <v>34325.0</v>
      </c>
      <c r="AZ20" s="61">
        <f t="shared" si="46"/>
        <v>0.04531077981</v>
      </c>
      <c r="BA20" s="64">
        <v>49685.0</v>
      </c>
      <c r="BB20" s="61">
        <f t="shared" si="47"/>
        <v>0.06898423713</v>
      </c>
      <c r="BC20" s="64">
        <v>53473.0</v>
      </c>
      <c r="BD20" s="61">
        <f t="shared" si="48"/>
        <v>0.08029099536</v>
      </c>
      <c r="BE20" s="76">
        <v>159234.0</v>
      </c>
      <c r="BF20" s="61">
        <f t="shared" si="49"/>
        <v>0.07840084531</v>
      </c>
      <c r="BG20" s="32"/>
      <c r="BH20" s="76">
        <v>161374.0</v>
      </c>
      <c r="BI20" s="61">
        <f t="shared" si="50"/>
        <v>0.0833579816</v>
      </c>
    </row>
    <row r="21" ht="15.75" customHeight="1">
      <c r="A21" s="32"/>
      <c r="B21" s="39">
        <v>52.0</v>
      </c>
      <c r="C21" s="32"/>
      <c r="D21" s="59" t="str">
        <f>VLOOKUP($B21,Suporte!$A:$D,MATCH(Menu!$M$15,Suporte!$1:$1,0),0)</f>
        <v>Depósitos e bloqueios judiciais</v>
      </c>
      <c r="E21" s="32"/>
      <c r="F21" s="60">
        <v>0.0</v>
      </c>
      <c r="G21" s="61">
        <f t="shared" si="26"/>
        <v>0</v>
      </c>
      <c r="H21" s="60">
        <v>0.0</v>
      </c>
      <c r="I21" s="61">
        <f t="shared" si="27"/>
        <v>0</v>
      </c>
      <c r="J21" s="60">
        <v>0.0</v>
      </c>
      <c r="K21" s="61">
        <f t="shared" si="28"/>
        <v>0</v>
      </c>
      <c r="L21" s="60">
        <v>0.0</v>
      </c>
      <c r="M21" s="61">
        <f t="shared" si="29"/>
        <v>0</v>
      </c>
      <c r="N21" s="62"/>
      <c r="O21" s="60">
        <v>33.0</v>
      </c>
      <c r="P21" s="61">
        <f t="shared" si="30"/>
        <v>0.0001668225362</v>
      </c>
      <c r="Q21" s="60">
        <v>91.0</v>
      </c>
      <c r="R21" s="61">
        <f t="shared" si="31"/>
        <v>0.0003369933527</v>
      </c>
      <c r="S21" s="60">
        <v>154.0</v>
      </c>
      <c r="T21" s="61">
        <f t="shared" si="32"/>
        <v>0.0005894308165</v>
      </c>
      <c r="U21" s="60">
        <v>9592.0</v>
      </c>
      <c r="V21" s="61">
        <f t="shared" si="33"/>
        <v>0.03092378023</v>
      </c>
      <c r="W21" s="62"/>
      <c r="X21" s="60">
        <v>16244.0</v>
      </c>
      <c r="Y21" s="61">
        <f t="shared" si="34"/>
        <v>0.01741153015</v>
      </c>
      <c r="Z21" s="60">
        <v>27694.0</v>
      </c>
      <c r="AA21" s="61">
        <f t="shared" si="35"/>
        <v>0.03026044922</v>
      </c>
      <c r="AB21" s="60">
        <v>32855.0</v>
      </c>
      <c r="AC21" s="61">
        <f t="shared" si="36"/>
        <v>0.03273776606</v>
      </c>
      <c r="AD21" s="60">
        <v>43296.0</v>
      </c>
      <c r="AE21" s="61">
        <f t="shared" si="37"/>
        <v>0.04333764748</v>
      </c>
      <c r="AF21" s="62"/>
      <c r="AG21" s="60">
        <v>46456.0</v>
      </c>
      <c r="AH21" s="61">
        <f t="shared" si="38"/>
        <v>0.04994941192</v>
      </c>
      <c r="AI21" s="60">
        <v>53117.0</v>
      </c>
      <c r="AJ21" s="61">
        <f t="shared" si="39"/>
        <v>0.05903154788</v>
      </c>
      <c r="AK21" s="60">
        <v>62281.0</v>
      </c>
      <c r="AL21" s="61">
        <f t="shared" si="40"/>
        <v>0.07017324446</v>
      </c>
      <c r="AM21" s="60">
        <v>70345.0</v>
      </c>
      <c r="AN21" s="61">
        <f t="shared" si="41"/>
        <v>0.07755959338</v>
      </c>
      <c r="AO21" s="62"/>
      <c r="AP21" s="60">
        <v>74807.0</v>
      </c>
      <c r="AQ21" s="61">
        <f t="shared" si="42"/>
        <v>0.08764302167</v>
      </c>
      <c r="AR21" s="60">
        <v>75038.0</v>
      </c>
      <c r="AS21" s="61">
        <f t="shared" si="43"/>
        <v>0.09225080002</v>
      </c>
      <c r="AT21" s="60">
        <v>76697.0</v>
      </c>
      <c r="AU21" s="61">
        <f t="shared" si="44"/>
        <v>0.09832646175</v>
      </c>
      <c r="AV21" s="60">
        <v>74237.0</v>
      </c>
      <c r="AW21" s="61">
        <f t="shared" si="45"/>
        <v>0.0929362352</v>
      </c>
      <c r="AX21" s="32"/>
      <c r="AY21" s="64">
        <v>77017.0</v>
      </c>
      <c r="AZ21" s="61">
        <f t="shared" si="46"/>
        <v>0.1016664335</v>
      </c>
      <c r="BA21" s="64">
        <v>79709.0</v>
      </c>
      <c r="BB21" s="61">
        <f t="shared" si="47"/>
        <v>0.1106705154</v>
      </c>
      <c r="BC21" s="64">
        <v>77499.0</v>
      </c>
      <c r="BD21" s="61">
        <f t="shared" si="48"/>
        <v>0.1163666121</v>
      </c>
      <c r="BE21" s="65">
        <v>87494.0</v>
      </c>
      <c r="BF21" s="61">
        <f t="shared" si="49"/>
        <v>0.04307876182</v>
      </c>
      <c r="BG21" s="32"/>
      <c r="BH21" s="65">
        <v>91851.0</v>
      </c>
      <c r="BI21" s="61">
        <f t="shared" si="50"/>
        <v>0.04744577173</v>
      </c>
    </row>
    <row r="22" ht="15.75" customHeight="1">
      <c r="A22" s="32"/>
      <c r="B22" s="39">
        <v>53.0</v>
      </c>
      <c r="C22" s="32"/>
      <c r="D22" s="59" t="str">
        <f>VLOOKUP($B22,Suporte!$A:$D,MATCH(Menu!$M$15,Suporte!$1:$1,0),0)</f>
        <v>Créditos diversos</v>
      </c>
      <c r="E22" s="32"/>
      <c r="F22" s="60">
        <v>1399.0</v>
      </c>
      <c r="G22" s="61">
        <f t="shared" si="26"/>
        <v>0.01009037339</v>
      </c>
      <c r="H22" s="60">
        <v>1822.0</v>
      </c>
      <c r="I22" s="61">
        <f t="shared" si="27"/>
        <v>0.01222466</v>
      </c>
      <c r="J22" s="60">
        <v>1858.0</v>
      </c>
      <c r="K22" s="61">
        <f t="shared" si="28"/>
        <v>0.01025618379</v>
      </c>
      <c r="L22" s="60">
        <v>1883.0</v>
      </c>
      <c r="M22" s="61">
        <f t="shared" si="29"/>
        <v>0.008812118886</v>
      </c>
      <c r="N22" s="62"/>
      <c r="O22" s="60">
        <v>1850.0</v>
      </c>
      <c r="P22" s="61">
        <f t="shared" si="30"/>
        <v>0.009352172484</v>
      </c>
      <c r="Q22" s="60">
        <v>1756.0</v>
      </c>
      <c r="R22" s="61">
        <f t="shared" si="31"/>
        <v>0.00650286074</v>
      </c>
      <c r="S22" s="60">
        <v>1805.0</v>
      </c>
      <c r="T22" s="61">
        <f t="shared" si="32"/>
        <v>0.006908588466</v>
      </c>
      <c r="U22" s="60">
        <v>2622.0</v>
      </c>
      <c r="V22" s="61">
        <f t="shared" si="33"/>
        <v>0.008453101727</v>
      </c>
      <c r="W22" s="62"/>
      <c r="X22" s="60">
        <v>2564.0</v>
      </c>
      <c r="Y22" s="61">
        <f t="shared" si="34"/>
        <v>0.002748286341</v>
      </c>
      <c r="Z22" s="60">
        <v>3019.0</v>
      </c>
      <c r="AA22" s="61">
        <f t="shared" si="35"/>
        <v>0.003298775771</v>
      </c>
      <c r="AB22" s="60">
        <v>3220.0</v>
      </c>
      <c r="AC22" s="61">
        <f t="shared" si="36"/>
        <v>0.003208510325</v>
      </c>
      <c r="AD22" s="60">
        <v>3021.0</v>
      </c>
      <c r="AE22" s="61">
        <f t="shared" si="37"/>
        <v>0.003023905974</v>
      </c>
      <c r="AF22" s="62"/>
      <c r="AG22" s="60">
        <v>3006.0</v>
      </c>
      <c r="AH22" s="61">
        <f t="shared" si="38"/>
        <v>0.00323204607</v>
      </c>
      <c r="AI22" s="60">
        <v>3727.0</v>
      </c>
      <c r="AJ22" s="61">
        <f t="shared" si="39"/>
        <v>0.00414199934</v>
      </c>
      <c r="AK22" s="60">
        <v>3730.0</v>
      </c>
      <c r="AL22" s="61">
        <f t="shared" si="40"/>
        <v>0.004202665369</v>
      </c>
      <c r="AM22" s="60">
        <v>3727.0</v>
      </c>
      <c r="AN22" s="61">
        <f t="shared" si="41"/>
        <v>0.004109241659</v>
      </c>
      <c r="AO22" s="62"/>
      <c r="AP22" s="60">
        <v>3728.0</v>
      </c>
      <c r="AQ22" s="61">
        <f t="shared" si="42"/>
        <v>0.004367681965</v>
      </c>
      <c r="AR22" s="60">
        <v>3727.0</v>
      </c>
      <c r="AS22" s="61">
        <f t="shared" si="43"/>
        <v>0.004581928246</v>
      </c>
      <c r="AT22" s="60">
        <v>3711.0</v>
      </c>
      <c r="AU22" s="61">
        <f t="shared" si="44"/>
        <v>0.004757545922</v>
      </c>
      <c r="AV22" s="60">
        <v>3713.0</v>
      </c>
      <c r="AW22" s="61">
        <f t="shared" si="45"/>
        <v>0.004648251429</v>
      </c>
      <c r="AX22" s="32"/>
      <c r="AY22" s="64">
        <v>3712.0</v>
      </c>
      <c r="AZ22" s="61">
        <f t="shared" si="46"/>
        <v>0.004900032473</v>
      </c>
      <c r="BA22" s="64">
        <v>2815.0</v>
      </c>
      <c r="BB22" s="61">
        <f t="shared" si="47"/>
        <v>0.003908435695</v>
      </c>
      <c r="BC22" s="64">
        <v>7116.0</v>
      </c>
      <c r="BD22" s="61">
        <f t="shared" si="48"/>
        <v>0.01068484512</v>
      </c>
      <c r="BE22" s="65">
        <v>4941.0</v>
      </c>
      <c r="BF22" s="61">
        <f t="shared" si="49"/>
        <v>0.002432762957</v>
      </c>
      <c r="BG22" s="32"/>
      <c r="BH22" s="65">
        <v>13062.0</v>
      </c>
      <c r="BI22" s="61">
        <f t="shared" si="50"/>
        <v>0.00674719568</v>
      </c>
    </row>
    <row r="23" ht="15.75" customHeight="1">
      <c r="A23" s="32"/>
      <c r="B23" s="32"/>
      <c r="C23" s="32"/>
      <c r="D23" s="55"/>
      <c r="E23" s="32"/>
      <c r="F23" s="70"/>
      <c r="G23" s="71"/>
      <c r="H23" s="70"/>
      <c r="I23" s="71"/>
      <c r="J23" s="70"/>
      <c r="K23" s="71"/>
      <c r="L23" s="70"/>
      <c r="M23" s="71"/>
      <c r="N23" s="62"/>
      <c r="O23" s="70"/>
      <c r="P23" s="71"/>
      <c r="Q23" s="70"/>
      <c r="R23" s="71"/>
      <c r="S23" s="70"/>
      <c r="T23" s="71"/>
      <c r="U23" s="70"/>
      <c r="V23" s="71"/>
      <c r="W23" s="62"/>
      <c r="X23" s="70"/>
      <c r="Y23" s="71"/>
      <c r="Z23" s="70"/>
      <c r="AA23" s="71"/>
      <c r="AB23" s="70"/>
      <c r="AC23" s="71"/>
      <c r="AD23" s="70"/>
      <c r="AE23" s="71"/>
      <c r="AF23" s="62"/>
      <c r="AG23" s="70"/>
      <c r="AH23" s="71"/>
      <c r="AI23" s="70"/>
      <c r="AJ23" s="71"/>
      <c r="AK23" s="70"/>
      <c r="AL23" s="71"/>
      <c r="AM23" s="70"/>
      <c r="AN23" s="71"/>
      <c r="AO23" s="62"/>
      <c r="AP23" s="70"/>
      <c r="AQ23" s="71"/>
      <c r="AR23" s="70"/>
      <c r="AS23" s="71"/>
      <c r="AT23" s="70"/>
      <c r="AU23" s="71"/>
      <c r="AV23" s="70"/>
      <c r="AW23" s="71"/>
      <c r="AX23" s="32"/>
      <c r="AY23" s="64"/>
      <c r="AZ23" s="71"/>
      <c r="BA23" s="64"/>
      <c r="BB23" s="71"/>
      <c r="BC23" s="64"/>
      <c r="BD23" s="71"/>
      <c r="BE23" s="64"/>
      <c r="BF23" s="71"/>
      <c r="BG23" s="32"/>
      <c r="BH23" s="64"/>
      <c r="BI23" s="71"/>
    </row>
    <row r="24" ht="15.75" customHeight="1">
      <c r="A24" s="32"/>
      <c r="B24" s="39">
        <v>62.0</v>
      </c>
      <c r="C24" s="32"/>
      <c r="D24" s="59" t="str">
        <f>VLOOKUP($B24,Suporte!$A:$D,MATCH(Menu!$M$15,Suporte!$1:$1,0),0)</f>
        <v>Imobilizado</v>
      </c>
      <c r="E24" s="32"/>
      <c r="F24" s="60">
        <v>9898.0</v>
      </c>
      <c r="G24" s="61">
        <f t="shared" ref="G24:G26" si="51">IF(F24 = 0, 0, F24/F$30)</f>
        <v>0.07138993271</v>
      </c>
      <c r="H24" s="60">
        <v>12034.0</v>
      </c>
      <c r="I24" s="61">
        <f t="shared" ref="I24:I26" si="52">IF(H24 = 0, 0, H24/H$30)</f>
        <v>0.08074179935</v>
      </c>
      <c r="J24" s="60">
        <v>19366.0</v>
      </c>
      <c r="K24" s="61">
        <f t="shared" ref="K24:K26" si="53">IF(J24 = 0, 0, J24/J$30)</f>
        <v>0.106900568</v>
      </c>
      <c r="L24" s="60">
        <v>24563.0</v>
      </c>
      <c r="M24" s="61">
        <f t="shared" ref="M24:M26" si="54">IF(L24 = 0, 0, L24/L$30)</f>
        <v>0.1149506512</v>
      </c>
      <c r="N24" s="62"/>
      <c r="O24" s="60">
        <v>23711.0</v>
      </c>
      <c r="P24" s="61">
        <f t="shared" ref="P24:P26" si="55">IF(O24 = 0, 0, O24/O$30)</f>
        <v>0.1198645199</v>
      </c>
      <c r="Q24" s="60">
        <v>23422.0</v>
      </c>
      <c r="R24" s="61">
        <f t="shared" ref="R24:R26" si="56">IF(Q24 = 0, 0, Q24/Q$30)</f>
        <v>0.08673690448</v>
      </c>
      <c r="S24" s="60">
        <v>24443.0</v>
      </c>
      <c r="T24" s="61">
        <f t="shared" ref="T24:T26" si="57">IF(S24 = 0, 0, S24/S$30)</f>
        <v>0.09355491849</v>
      </c>
      <c r="U24" s="60">
        <v>32109.0</v>
      </c>
      <c r="V24" s="61">
        <f t="shared" ref="V24:V26" si="58">IF(U24 = 0, 0, U24/U$30)</f>
        <v>0.1035166451</v>
      </c>
      <c r="W24" s="62"/>
      <c r="X24" s="60">
        <v>32633.0</v>
      </c>
      <c r="Y24" s="61">
        <f t="shared" ref="Y24:Y26" si="59">IF(X24 = 0, 0, X24/X$30)</f>
        <v>0.03497848212</v>
      </c>
      <c r="Z24" s="60">
        <v>39077.0</v>
      </c>
      <c r="AA24" s="61">
        <f t="shared" ref="AA24:AA26" si="60">IF(Z24 = 0, 0, Z24/Z$30)</f>
        <v>0.04269833083</v>
      </c>
      <c r="AB24" s="60">
        <v>56602.0</v>
      </c>
      <c r="AC24" s="61">
        <f t="shared" ref="AC24:AC26" si="61">IF(AB24 = 0, 0, AB24/AB$30)</f>
        <v>0.05640003149</v>
      </c>
      <c r="AD24" s="60">
        <v>75603.0</v>
      </c>
      <c r="AE24" s="61">
        <f t="shared" ref="AE24:AE26" si="62">IF(AD24 = 0, 0, AD24/AD$30)</f>
        <v>0.07567572437</v>
      </c>
      <c r="AF24" s="62"/>
      <c r="AG24" s="60">
        <v>84135.0</v>
      </c>
      <c r="AH24" s="61">
        <f t="shared" ref="AH24:AH26" si="63">IF(AG24 = 0, 0, AG24/AG$30)</f>
        <v>0.09046180842</v>
      </c>
      <c r="AI24" s="60">
        <v>88104.0</v>
      </c>
      <c r="AJ24" s="61">
        <f t="shared" ref="AJ24:AJ26" si="64">IF(AI24 = 0, 0, AI24/AI$30)</f>
        <v>0.09791433052</v>
      </c>
      <c r="AK24" s="60">
        <v>83599.0</v>
      </c>
      <c r="AL24" s="61">
        <f t="shared" ref="AL24:AL26" si="65">IF(AK24 = 0, 0, AK24/AK$30)</f>
        <v>0.0941926601</v>
      </c>
      <c r="AM24" s="60">
        <v>82435.0</v>
      </c>
      <c r="AN24" s="61">
        <f t="shared" ref="AN24:AN26" si="66">IF(AM24 = 0, 0, AM24/AM$30)</f>
        <v>0.09088954552</v>
      </c>
      <c r="AO24" s="62"/>
      <c r="AP24" s="60">
        <v>77950.0</v>
      </c>
      <c r="AQ24" s="61">
        <f t="shared" ref="AQ24:AQ26" si="67">IF(AP24 = 0, 0, AP24/AP$30)</f>
        <v>0.09132532435</v>
      </c>
      <c r="AR24" s="60">
        <v>74395.0</v>
      </c>
      <c r="AS24" s="61">
        <f t="shared" ref="AS24:AS26" si="68">IF(AR24 = 0, 0, AR24/AR$30)</f>
        <v>0.09146030368</v>
      </c>
      <c r="AT24" s="60">
        <v>69526.0</v>
      </c>
      <c r="AU24" s="61">
        <f t="shared" ref="AU24:AU26" si="69">IF(AT24 = 0, 0, AT24/AT$30)</f>
        <v>0.08913315488</v>
      </c>
      <c r="AV24" s="60">
        <v>64946.0</v>
      </c>
      <c r="AW24" s="61">
        <f t="shared" ref="AW24:AW26" si="70">IF(AV24 = 0, 0, AV24/AV$30)</f>
        <v>0.0813049656</v>
      </c>
      <c r="AX24" s="32"/>
      <c r="AY24" s="64">
        <v>64440.0</v>
      </c>
      <c r="AZ24" s="61">
        <f t="shared" ref="AZ24:AZ26" si="71">IF(AY24 = 0, 0, AY24/AY$30)</f>
        <v>0.08506414132</v>
      </c>
      <c r="BA24" s="64">
        <v>59703.0</v>
      </c>
      <c r="BB24" s="61">
        <f t="shared" ref="BB24:BB26" si="72">IF(BA24 = 0, 0, BA24/BA$30)</f>
        <v>0.08289354754</v>
      </c>
      <c r="BC24" s="64">
        <v>54442.0</v>
      </c>
      <c r="BD24" s="61">
        <f t="shared" ref="BD24:BD26" si="73">IF(BC24 = 0, 0, BC24/BC$30)</f>
        <v>0.08174597216</v>
      </c>
      <c r="BE24" s="65">
        <v>196349.93013</v>
      </c>
      <c r="BF24" s="61">
        <f t="shared" ref="BF24:BF26" si="74">IF(BE24 = 0, 0, BE24/BE$30)</f>
        <v>0.09667533629</v>
      </c>
      <c r="BG24" s="32"/>
      <c r="BH24" s="65">
        <v>186895.39650003763</v>
      </c>
      <c r="BI24" s="61">
        <f t="shared" ref="BI24:BI26" si="75">IF(BH24 = 0, 0, BH24/BH$30)</f>
        <v>0.09654109722</v>
      </c>
    </row>
    <row r="25" ht="15.75" customHeight="1">
      <c r="A25" s="32"/>
      <c r="B25" s="39">
        <v>63.0</v>
      </c>
      <c r="C25" s="32"/>
      <c r="D25" s="59" t="str">
        <f>VLOOKUP($B25,Suporte!$A:$D,MATCH(Menu!$M$15,Suporte!$1:$1,0),0)</f>
        <v>Direito de uso</v>
      </c>
      <c r="E25" s="32"/>
      <c r="F25" s="60">
        <v>17505.0</v>
      </c>
      <c r="G25" s="61">
        <f t="shared" si="51"/>
        <v>0.1262558873</v>
      </c>
      <c r="H25" s="60">
        <v>22795.0</v>
      </c>
      <c r="I25" s="61">
        <f t="shared" si="52"/>
        <v>0.1529424394</v>
      </c>
      <c r="J25" s="60">
        <v>35040.0</v>
      </c>
      <c r="K25" s="61">
        <f t="shared" si="53"/>
        <v>0.1934212487</v>
      </c>
      <c r="L25" s="60">
        <v>33371.0</v>
      </c>
      <c r="M25" s="61">
        <f t="shared" si="54"/>
        <v>0.1561705891</v>
      </c>
      <c r="N25" s="62"/>
      <c r="O25" s="60">
        <v>23385.0</v>
      </c>
      <c r="P25" s="61">
        <f t="shared" si="55"/>
        <v>0.1182165154</v>
      </c>
      <c r="Q25" s="60">
        <v>26778.0</v>
      </c>
      <c r="R25" s="61">
        <f t="shared" si="56"/>
        <v>0.09916492307</v>
      </c>
      <c r="S25" s="60">
        <v>40654.0</v>
      </c>
      <c r="T25" s="61">
        <f t="shared" si="57"/>
        <v>0.1556020806</v>
      </c>
      <c r="U25" s="60">
        <v>39064.0</v>
      </c>
      <c r="V25" s="61">
        <f t="shared" si="58"/>
        <v>0.1259389649</v>
      </c>
      <c r="W25" s="62"/>
      <c r="X25" s="60">
        <v>44919.0</v>
      </c>
      <c r="Y25" s="61">
        <f t="shared" si="59"/>
        <v>0.04814753281</v>
      </c>
      <c r="Z25" s="60">
        <v>71150.0</v>
      </c>
      <c r="AA25" s="61">
        <f t="shared" si="60"/>
        <v>0.0777435893</v>
      </c>
      <c r="AB25" s="60">
        <v>177128.0</v>
      </c>
      <c r="AC25" s="61">
        <f t="shared" si="61"/>
        <v>0.1764959679</v>
      </c>
      <c r="AD25" s="60">
        <v>170878.0</v>
      </c>
      <c r="AE25" s="61">
        <f t="shared" si="62"/>
        <v>0.1710423717</v>
      </c>
      <c r="AF25" s="62"/>
      <c r="AG25" s="60">
        <v>165508.0</v>
      </c>
      <c r="AH25" s="61">
        <f t="shared" si="63"/>
        <v>0.1779539192</v>
      </c>
      <c r="AI25" s="60">
        <v>166456.0</v>
      </c>
      <c r="AJ25" s="61">
        <f t="shared" si="64"/>
        <v>0.1849907814</v>
      </c>
      <c r="AK25" s="60">
        <v>156538.0</v>
      </c>
      <c r="AL25" s="61">
        <f t="shared" si="65"/>
        <v>0.1763744857</v>
      </c>
      <c r="AM25" s="60">
        <v>143471.0</v>
      </c>
      <c r="AN25" s="61">
        <f t="shared" si="66"/>
        <v>0.1581854065</v>
      </c>
      <c r="AO25" s="62"/>
      <c r="AP25" s="60">
        <v>132279.0</v>
      </c>
      <c r="AQ25" s="61">
        <f t="shared" si="67"/>
        <v>0.1549765565</v>
      </c>
      <c r="AR25" s="60">
        <v>133650.0</v>
      </c>
      <c r="AS25" s="61">
        <f t="shared" si="68"/>
        <v>0.1643076764</v>
      </c>
      <c r="AT25" s="60">
        <v>126061.0</v>
      </c>
      <c r="AU25" s="61">
        <f t="shared" si="69"/>
        <v>0.161611694</v>
      </c>
      <c r="AV25" s="60">
        <v>122798.0</v>
      </c>
      <c r="AW25" s="61">
        <f t="shared" si="70"/>
        <v>0.1537290544</v>
      </c>
      <c r="AX25" s="32"/>
      <c r="AY25" s="64">
        <v>116927.0</v>
      </c>
      <c r="AZ25" s="61">
        <f t="shared" si="71"/>
        <v>0.1543497029</v>
      </c>
      <c r="BA25" s="64">
        <v>106511.0</v>
      </c>
      <c r="BB25" s="61">
        <f t="shared" si="72"/>
        <v>0.1478832662</v>
      </c>
      <c r="BC25" s="64">
        <v>107084.0</v>
      </c>
      <c r="BD25" s="61">
        <f t="shared" si="73"/>
        <v>0.160789201</v>
      </c>
      <c r="BE25" s="65">
        <v>374452.0</v>
      </c>
      <c r="BF25" s="61">
        <f t="shared" si="74"/>
        <v>0.1843661111</v>
      </c>
      <c r="BG25" s="32"/>
      <c r="BH25" s="65">
        <v>333970.0</v>
      </c>
      <c r="BI25" s="61">
        <f t="shared" si="75"/>
        <v>0.1725127041</v>
      </c>
    </row>
    <row r="26" ht="15.75" customHeight="1">
      <c r="A26" s="32"/>
      <c r="B26" s="39">
        <v>64.0</v>
      </c>
      <c r="C26" s="32"/>
      <c r="D26" s="59" t="str">
        <f>VLOOKUP($B26,Suporte!$A:$D,MATCH(Menu!$M$15,Suporte!$1:$1,0),0)</f>
        <v>Intangível</v>
      </c>
      <c r="E26" s="32"/>
      <c r="F26" s="66">
        <v>13496.0</v>
      </c>
      <c r="G26" s="67">
        <f t="shared" si="51"/>
        <v>0.09734072861</v>
      </c>
      <c r="H26" s="66">
        <v>14164.0</v>
      </c>
      <c r="I26" s="67">
        <f t="shared" si="52"/>
        <v>0.09503297706</v>
      </c>
      <c r="J26" s="66">
        <v>14714.0</v>
      </c>
      <c r="K26" s="67">
        <f t="shared" si="53"/>
        <v>0.08122146843</v>
      </c>
      <c r="L26" s="66">
        <v>15621.0</v>
      </c>
      <c r="M26" s="67">
        <f t="shared" si="54"/>
        <v>0.0731036161</v>
      </c>
      <c r="N26" s="62"/>
      <c r="O26" s="66">
        <v>16305.0</v>
      </c>
      <c r="P26" s="67">
        <f t="shared" si="55"/>
        <v>0.08242549857</v>
      </c>
      <c r="Q26" s="66">
        <v>16293.0</v>
      </c>
      <c r="R26" s="67">
        <f t="shared" si="56"/>
        <v>0.06033662303</v>
      </c>
      <c r="S26" s="66">
        <v>16714.0</v>
      </c>
      <c r="T26" s="67">
        <f t="shared" si="57"/>
        <v>0.06397238096</v>
      </c>
      <c r="U26" s="66">
        <v>17700.0</v>
      </c>
      <c r="V26" s="67">
        <f t="shared" si="58"/>
        <v>0.05706327253</v>
      </c>
      <c r="W26" s="62"/>
      <c r="X26" s="66">
        <v>18667.0</v>
      </c>
      <c r="Y26" s="67">
        <f t="shared" si="59"/>
        <v>0.02000868218</v>
      </c>
      <c r="Z26" s="66">
        <v>20193.0</v>
      </c>
      <c r="AA26" s="67">
        <f t="shared" si="60"/>
        <v>0.02206431903</v>
      </c>
      <c r="AB26" s="66">
        <v>24350.0</v>
      </c>
      <c r="AC26" s="67">
        <f t="shared" si="61"/>
        <v>0.02426311379</v>
      </c>
      <c r="AD26" s="66">
        <v>29466.0</v>
      </c>
      <c r="AE26" s="67">
        <f t="shared" si="62"/>
        <v>0.02949434406</v>
      </c>
      <c r="AF26" s="62"/>
      <c r="AG26" s="66">
        <v>34576.0</v>
      </c>
      <c r="AH26" s="67">
        <f t="shared" si="63"/>
        <v>0.03717605619</v>
      </c>
      <c r="AI26" s="66">
        <v>37585.0</v>
      </c>
      <c r="AJ26" s="67">
        <f t="shared" si="64"/>
        <v>0.04177006847</v>
      </c>
      <c r="AK26" s="66">
        <v>39944.0</v>
      </c>
      <c r="AL26" s="67">
        <f t="shared" si="65"/>
        <v>0.0450057012</v>
      </c>
      <c r="AM26" s="66">
        <v>40296.0</v>
      </c>
      <c r="AN26" s="67">
        <f t="shared" si="66"/>
        <v>0.04442876359</v>
      </c>
      <c r="AO26" s="62"/>
      <c r="AP26" s="66">
        <v>41002.0</v>
      </c>
      <c r="AQ26" s="67">
        <f t="shared" si="67"/>
        <v>0.04803747209</v>
      </c>
      <c r="AR26" s="66">
        <v>41797.0</v>
      </c>
      <c r="AS26" s="67">
        <f t="shared" si="68"/>
        <v>0.05138472092</v>
      </c>
      <c r="AT26" s="66">
        <v>42191.0</v>
      </c>
      <c r="AU26" s="67">
        <f t="shared" si="69"/>
        <v>0.05408936135</v>
      </c>
      <c r="AV26" s="66">
        <v>42686.0</v>
      </c>
      <c r="AW26" s="67">
        <f t="shared" si="70"/>
        <v>0.05343799097</v>
      </c>
      <c r="AX26" s="32"/>
      <c r="AY26" s="68">
        <v>42838.0</v>
      </c>
      <c r="AZ26" s="67">
        <f t="shared" si="71"/>
        <v>0.05654838122</v>
      </c>
      <c r="BA26" s="68">
        <v>43423.0</v>
      </c>
      <c r="BB26" s="67">
        <f t="shared" si="72"/>
        <v>0.0602898768</v>
      </c>
      <c r="BC26" s="68">
        <v>43997.0</v>
      </c>
      <c r="BD26" s="67">
        <f t="shared" si="73"/>
        <v>0.06606255349</v>
      </c>
      <c r="BE26" s="69">
        <v>506097.70599999995</v>
      </c>
      <c r="BF26" s="67">
        <f t="shared" si="74"/>
        <v>0.2491835158</v>
      </c>
      <c r="BG26" s="32"/>
      <c r="BH26" s="69">
        <v>502896.0</v>
      </c>
      <c r="BI26" s="67">
        <f t="shared" si="75"/>
        <v>0.2597716826</v>
      </c>
    </row>
    <row r="27" ht="15.75" customHeight="1">
      <c r="A27" s="32"/>
      <c r="B27" s="32"/>
      <c r="C27" s="32"/>
      <c r="D27" s="55"/>
      <c r="E27" s="32"/>
      <c r="F27" s="70"/>
      <c r="G27" s="71"/>
      <c r="H27" s="70"/>
      <c r="I27" s="71"/>
      <c r="J27" s="70"/>
      <c r="K27" s="71"/>
      <c r="L27" s="70"/>
      <c r="M27" s="71"/>
      <c r="N27" s="62"/>
      <c r="O27" s="70"/>
      <c r="P27" s="71"/>
      <c r="Q27" s="70"/>
      <c r="R27" s="71"/>
      <c r="S27" s="70"/>
      <c r="T27" s="71"/>
      <c r="U27" s="70"/>
      <c r="V27" s="71"/>
      <c r="W27" s="62"/>
      <c r="X27" s="70"/>
      <c r="Y27" s="71"/>
      <c r="Z27" s="70"/>
      <c r="AA27" s="71"/>
      <c r="AB27" s="70"/>
      <c r="AC27" s="71"/>
      <c r="AD27" s="70"/>
      <c r="AE27" s="71"/>
      <c r="AF27" s="62"/>
      <c r="AG27" s="70"/>
      <c r="AH27" s="71"/>
      <c r="AI27" s="70"/>
      <c r="AJ27" s="71"/>
      <c r="AK27" s="70"/>
      <c r="AL27" s="71"/>
      <c r="AM27" s="70"/>
      <c r="AN27" s="71"/>
      <c r="AO27" s="62"/>
      <c r="AP27" s="70"/>
      <c r="AQ27" s="71"/>
      <c r="AR27" s="70"/>
      <c r="AS27" s="71"/>
      <c r="AT27" s="70"/>
      <c r="AU27" s="71"/>
      <c r="AV27" s="70"/>
      <c r="AW27" s="71"/>
      <c r="AX27" s="32"/>
      <c r="AY27" s="64"/>
      <c r="AZ27" s="71"/>
      <c r="BA27" s="64"/>
      <c r="BB27" s="71"/>
      <c r="BC27" s="64"/>
      <c r="BD27" s="71"/>
      <c r="BE27" s="64"/>
      <c r="BF27" s="71"/>
      <c r="BG27" s="32"/>
      <c r="BH27" s="64"/>
      <c r="BI27" s="71"/>
    </row>
    <row r="28" ht="15.75" customHeight="1">
      <c r="A28" s="32"/>
      <c r="B28" s="39">
        <v>65.0</v>
      </c>
      <c r="C28" s="32"/>
      <c r="D28" s="51" t="str">
        <f>VLOOKUP($B28,Suporte!$A:$D,MATCH(Menu!$M$15,Suporte!$1:$1,0),0)</f>
        <v>Total do ativo não circulante</v>
      </c>
      <c r="E28" s="32"/>
      <c r="F28" s="72">
        <f>SUM(F19:F26)</f>
        <v>44554</v>
      </c>
      <c r="G28" s="73">
        <f>IF(F28 = 0, 0, F28/F$30)</f>
        <v>0.3213484605</v>
      </c>
      <c r="H28" s="72">
        <f>SUM(H19:H26)</f>
        <v>53072</v>
      </c>
      <c r="I28" s="73">
        <f>IF(H28 = 0, 0, H28/H$30)</f>
        <v>0.3560851566</v>
      </c>
      <c r="J28" s="72">
        <f>SUM(J19:J26)</f>
        <v>73441</v>
      </c>
      <c r="K28" s="73">
        <f>IF(J28 = 0, 0, J28/J$30)</f>
        <v>0.4053952605</v>
      </c>
      <c r="L28" s="72">
        <f>SUM(L19:L26)</f>
        <v>97028</v>
      </c>
      <c r="M28" s="73">
        <f>IF(L28 = 0, 0, L28/L$30)</f>
        <v>0.4540744935</v>
      </c>
      <c r="N28" s="62"/>
      <c r="O28" s="72">
        <f>SUM(O19:O26)</f>
        <v>66177</v>
      </c>
      <c r="P28" s="73">
        <f>IF(O28 = 0, 0, O28/O$30)</f>
        <v>0.3345398478</v>
      </c>
      <c r="Q28" s="72">
        <f>SUM(Q19:Q26)</f>
        <v>69233</v>
      </c>
      <c r="R28" s="73">
        <f>IF(Q28 = 0, 0, Q28/Q$30)</f>
        <v>0.2563852834</v>
      </c>
      <c r="S28" s="72">
        <f>SUM(S19:S26)</f>
        <v>84663</v>
      </c>
      <c r="T28" s="73">
        <f>IF(S28 = 0, 0, S28/S$30)</f>
        <v>0.3240453326</v>
      </c>
      <c r="U28" s="72">
        <f>SUM(U19:U26)</f>
        <v>102126</v>
      </c>
      <c r="V28" s="73">
        <f>IF(U28 = 0, 0, U28/U$30)</f>
        <v>0.3292454108</v>
      </c>
      <c r="W28" s="62"/>
      <c r="X28" s="72">
        <f>SUM(X19:X26)</f>
        <v>120701</v>
      </c>
      <c r="Y28" s="73">
        <f>IF(X28 = 0, 0, X28/X$30)</f>
        <v>0.1293763298</v>
      </c>
      <c r="Z28" s="72">
        <f>SUM(Z19:Z26)</f>
        <v>162477</v>
      </c>
      <c r="AA28" s="73">
        <f>IF(Z28 = 0, 0, Z28/Z$30)</f>
        <v>0.1775340149</v>
      </c>
      <c r="AB28" s="72">
        <f>SUM(AB19:AB26)</f>
        <v>296232</v>
      </c>
      <c r="AC28" s="73">
        <f>IF(AB28 = 0, 0, AB28/AB$30)</f>
        <v>0.2951749784</v>
      </c>
      <c r="AD28" s="72">
        <f>SUM(AD19:AD26)</f>
        <v>331346</v>
      </c>
      <c r="AE28" s="73">
        <f>IF(AD28 = 0, 0, AD28/AD$30)</f>
        <v>0.3316647298</v>
      </c>
      <c r="AF28" s="62"/>
      <c r="AG28" s="72">
        <f>SUM(AG19:AG26)</f>
        <v>347366</v>
      </c>
      <c r="AH28" s="73">
        <f>IF(AG28 = 0, 0, AG28/AG$30)</f>
        <v>0.3734873304</v>
      </c>
      <c r="AI28" s="72">
        <f>SUM(AI19:AI26)</f>
        <v>369872</v>
      </c>
      <c r="AJ28" s="73">
        <f>IF(AI28 = 0, 0, AI28/AI$30)</f>
        <v>0.4110570378</v>
      </c>
      <c r="AK28" s="72">
        <f>SUM(AK19:AK26)</f>
        <v>368830</v>
      </c>
      <c r="AL28" s="73">
        <f>IF(AK28 = 0, 0, AK28/AK$30)</f>
        <v>0.4155681147</v>
      </c>
      <c r="AM28" s="72">
        <f>SUM(AM19:AM26)</f>
        <v>362084</v>
      </c>
      <c r="AN28" s="73">
        <f>IF(AM28 = 0, 0, AM28/AM$30)</f>
        <v>0.3992193874</v>
      </c>
      <c r="AO28" s="62"/>
      <c r="AP28" s="72">
        <f>SUM(AP19:AP26)</f>
        <v>358298</v>
      </c>
      <c r="AQ28" s="73">
        <f>IF(AP28 = 0, 0, AP28/AP$30)</f>
        <v>0.41977782</v>
      </c>
      <c r="AR28" s="72">
        <f>SUM(AR19:AR26)</f>
        <v>360710</v>
      </c>
      <c r="AS28" s="73">
        <f>IF(AR28 = 0, 0, AR28/AR$30)</f>
        <v>0.4434524651</v>
      </c>
      <c r="AT28" s="72">
        <f>SUM(AT19:AT26)</f>
        <v>349611</v>
      </c>
      <c r="AU28" s="73">
        <f>IF(AT28 = 0, 0, AT28/AT$30)</f>
        <v>0.4482054398</v>
      </c>
      <c r="AV28" s="72">
        <f>SUM(AV19:AV26)</f>
        <v>344067</v>
      </c>
      <c r="AW28" s="73">
        <f>IF(AV28 = 0, 0, AV28/AV$30)</f>
        <v>0.4307325409</v>
      </c>
      <c r="AX28" s="32"/>
      <c r="AY28" s="74">
        <f>SUM(AY19:AY26)</f>
        <v>339259</v>
      </c>
      <c r="AZ28" s="73">
        <f>IF(AY28 = 0, 0, AY28/AY$30)</f>
        <v>0.4478394711</v>
      </c>
      <c r="BA28" s="74">
        <f>SUM(BA19:BA26)</f>
        <v>341846</v>
      </c>
      <c r="BB28" s="73">
        <f>IF(BA28 = 0, 0, BA28/BA$30)</f>
        <v>0.4746298788</v>
      </c>
      <c r="BC28" s="74">
        <f>SUM(BC19:BC26)</f>
        <v>343611</v>
      </c>
      <c r="BD28" s="73">
        <f>IF(BC28 = 0, 0, BC28/BC$30)</f>
        <v>0.5159401793</v>
      </c>
      <c r="BE28" s="74">
        <f>SUM(BE19:BE26)</f>
        <v>1333306.636</v>
      </c>
      <c r="BF28" s="73">
        <f>IF(BE28 = 0, 0, BE28/BE$30)</f>
        <v>0.6564701467</v>
      </c>
      <c r="BG28" s="32"/>
      <c r="BH28" s="74">
        <f>SUM(BH19:BH26)</f>
        <v>1290048.397</v>
      </c>
      <c r="BI28" s="73">
        <f>IF(BH28 = 0, 0, BH28/BH$30)</f>
        <v>0.666376433</v>
      </c>
    </row>
    <row r="29" ht="15.75" customHeight="1">
      <c r="A29" s="32"/>
      <c r="B29" s="32"/>
      <c r="C29" s="32"/>
      <c r="D29" s="55"/>
      <c r="E29" s="32"/>
      <c r="F29" s="70"/>
      <c r="G29" s="71"/>
      <c r="H29" s="70"/>
      <c r="I29" s="71"/>
      <c r="J29" s="70"/>
      <c r="K29" s="71"/>
      <c r="L29" s="70"/>
      <c r="M29" s="71"/>
      <c r="N29" s="62"/>
      <c r="O29" s="70"/>
      <c r="P29" s="71"/>
      <c r="Q29" s="70"/>
      <c r="R29" s="71"/>
      <c r="S29" s="70"/>
      <c r="T29" s="71"/>
      <c r="U29" s="70"/>
      <c r="V29" s="71"/>
      <c r="W29" s="62"/>
      <c r="X29" s="70"/>
      <c r="Y29" s="71"/>
      <c r="Z29" s="70"/>
      <c r="AA29" s="71"/>
      <c r="AB29" s="70"/>
      <c r="AC29" s="71"/>
      <c r="AD29" s="70"/>
      <c r="AE29" s="71"/>
      <c r="AF29" s="62"/>
      <c r="AG29" s="70"/>
      <c r="AH29" s="71"/>
      <c r="AI29" s="70"/>
      <c r="AJ29" s="71"/>
      <c r="AK29" s="70"/>
      <c r="AL29" s="71"/>
      <c r="AM29" s="70"/>
      <c r="AN29" s="71"/>
      <c r="AO29" s="62"/>
      <c r="AP29" s="70"/>
      <c r="AQ29" s="71"/>
      <c r="AR29" s="70"/>
      <c r="AS29" s="71"/>
      <c r="AT29" s="70"/>
      <c r="AU29" s="71"/>
      <c r="AV29" s="70"/>
      <c r="AW29" s="71"/>
      <c r="AX29" s="32"/>
      <c r="AY29" s="64"/>
      <c r="AZ29" s="71"/>
      <c r="BA29" s="64"/>
      <c r="BB29" s="71"/>
      <c r="BC29" s="64"/>
      <c r="BD29" s="71"/>
      <c r="BE29" s="64"/>
      <c r="BF29" s="71"/>
      <c r="BG29" s="32"/>
      <c r="BH29" s="64"/>
      <c r="BI29" s="71"/>
    </row>
    <row r="30" ht="15.75" customHeight="1">
      <c r="A30" s="32"/>
      <c r="B30" s="39">
        <v>66.0</v>
      </c>
      <c r="C30" s="32"/>
      <c r="D30" s="51" t="str">
        <f>VLOOKUP($B30,Suporte!$A:$D,MATCH(Menu!$M$15,Suporte!$1:$1,0),0)</f>
        <v>Total do ativo</v>
      </c>
      <c r="E30" s="32"/>
      <c r="F30" s="77">
        <f>SUM(F28,F15)</f>
        <v>138647</v>
      </c>
      <c r="G30" s="78">
        <v>1.0</v>
      </c>
      <c r="H30" s="77">
        <f>SUM(H28,H15)</f>
        <v>149043</v>
      </c>
      <c r="I30" s="78">
        <v>1.0</v>
      </c>
      <c r="J30" s="77">
        <f>SUM(J28,J15)</f>
        <v>181159</v>
      </c>
      <c r="K30" s="78">
        <v>1.0</v>
      </c>
      <c r="L30" s="77">
        <f>SUM(L28,L15)</f>
        <v>213683</v>
      </c>
      <c r="M30" s="78">
        <v>1.0</v>
      </c>
      <c r="N30" s="62"/>
      <c r="O30" s="77">
        <f>SUM(O28,O15)</f>
        <v>197815</v>
      </c>
      <c r="P30" s="78">
        <v>1.0</v>
      </c>
      <c r="Q30" s="77">
        <f>SUM(Q28,Q15)</f>
        <v>270035</v>
      </c>
      <c r="R30" s="78">
        <v>1.0</v>
      </c>
      <c r="S30" s="77">
        <f>SUM(S28,S15)</f>
        <v>261269</v>
      </c>
      <c r="T30" s="78">
        <v>1.0</v>
      </c>
      <c r="U30" s="77">
        <f>SUM(U28,U15)</f>
        <v>310182</v>
      </c>
      <c r="V30" s="78">
        <v>1.0</v>
      </c>
      <c r="W30" s="62"/>
      <c r="X30" s="77">
        <f>SUM(X28,X15)</f>
        <v>932945</v>
      </c>
      <c r="Y30" s="78">
        <v>1.0</v>
      </c>
      <c r="Z30" s="77">
        <f>SUM(Z28,Z15)</f>
        <v>915188</v>
      </c>
      <c r="AA30" s="78">
        <v>1.0</v>
      </c>
      <c r="AB30" s="77">
        <f>SUM(AB28,AB15)</f>
        <v>1003581</v>
      </c>
      <c r="AC30" s="78">
        <v>1.0</v>
      </c>
      <c r="AD30" s="77">
        <f>SUM(AD28,AD15)</f>
        <v>999039</v>
      </c>
      <c r="AE30" s="78">
        <v>1.0</v>
      </c>
      <c r="AF30" s="62"/>
      <c r="AG30" s="77">
        <f>SUM(AG28,AG15)</f>
        <v>930061</v>
      </c>
      <c r="AH30" s="78">
        <v>1.0</v>
      </c>
      <c r="AI30" s="77">
        <f>SUM(AI28,AI15)</f>
        <v>899807</v>
      </c>
      <c r="AJ30" s="78">
        <v>1.0</v>
      </c>
      <c r="AK30" s="77">
        <f>SUM(AK28,AK15)</f>
        <v>887532</v>
      </c>
      <c r="AL30" s="78">
        <v>1.0</v>
      </c>
      <c r="AM30" s="77">
        <f>SUM(AM28,AM15)</f>
        <v>906980</v>
      </c>
      <c r="AN30" s="78">
        <v>1.0</v>
      </c>
      <c r="AO30" s="62"/>
      <c r="AP30" s="77">
        <f>SUM(AP28,AP15)</f>
        <v>853542</v>
      </c>
      <c r="AQ30" s="78">
        <v>1.0</v>
      </c>
      <c r="AR30" s="77">
        <f>SUM(AR28,AR15)</f>
        <v>813413</v>
      </c>
      <c r="AS30" s="78">
        <v>1.0</v>
      </c>
      <c r="AT30" s="77">
        <f>SUM(AT28,AT15)</f>
        <v>780024</v>
      </c>
      <c r="AU30" s="78">
        <v>1.0</v>
      </c>
      <c r="AV30" s="77">
        <f>SUM(AV28,AV15)</f>
        <v>798795</v>
      </c>
      <c r="AW30" s="78">
        <v>1.0</v>
      </c>
      <c r="AX30" s="32"/>
      <c r="AY30" s="79">
        <f>AY28+AY15</f>
        <v>757546</v>
      </c>
      <c r="AZ30" s="78">
        <v>1.0</v>
      </c>
      <c r="BA30" s="79">
        <f>SUM(BA28,BA15)</f>
        <v>720237</v>
      </c>
      <c r="BB30" s="78">
        <v>1.0</v>
      </c>
      <c r="BC30" s="79">
        <f>SUM(BC28,BC15)</f>
        <v>665990</v>
      </c>
      <c r="BD30" s="78">
        <v>1.0</v>
      </c>
      <c r="BE30" s="79">
        <f>SUM(BE28,BE15)</f>
        <v>2031024.02</v>
      </c>
      <c r="BF30" s="78">
        <v>1.0</v>
      </c>
      <c r="BG30" s="32"/>
      <c r="BH30" s="79">
        <f>SUM(BH28,BH15)</f>
        <v>1935915.397</v>
      </c>
      <c r="BI30" s="78">
        <v>1.0</v>
      </c>
    </row>
    <row r="31" ht="15.75" customHeight="1">
      <c r="A31" s="32"/>
      <c r="B31" s="32"/>
      <c r="C31" s="32"/>
      <c r="D31" s="55"/>
      <c r="E31" s="32"/>
      <c r="F31" s="70"/>
      <c r="G31" s="71"/>
      <c r="H31" s="70"/>
      <c r="I31" s="71"/>
      <c r="J31" s="70"/>
      <c r="K31" s="71"/>
      <c r="L31" s="70"/>
      <c r="M31" s="71"/>
      <c r="N31" s="62"/>
      <c r="O31" s="70"/>
      <c r="P31" s="71"/>
      <c r="Q31" s="70"/>
      <c r="R31" s="71"/>
      <c r="S31" s="70"/>
      <c r="T31" s="71"/>
      <c r="U31" s="70"/>
      <c r="V31" s="71"/>
      <c r="W31" s="62"/>
      <c r="X31" s="70"/>
      <c r="Y31" s="71"/>
      <c r="Z31" s="70"/>
      <c r="AA31" s="71"/>
      <c r="AB31" s="70"/>
      <c r="AC31" s="71"/>
      <c r="AD31" s="70"/>
      <c r="AE31" s="71"/>
      <c r="AF31" s="62"/>
      <c r="AG31" s="70"/>
      <c r="AH31" s="71"/>
      <c r="AI31" s="70"/>
      <c r="AJ31" s="71"/>
      <c r="AK31" s="70"/>
      <c r="AL31" s="71"/>
      <c r="AM31" s="70"/>
      <c r="AN31" s="71"/>
      <c r="AO31" s="62"/>
      <c r="AP31" s="70"/>
      <c r="AQ31" s="71"/>
      <c r="AR31" s="70"/>
      <c r="AS31" s="71"/>
      <c r="AT31" s="70"/>
      <c r="AU31" s="71"/>
      <c r="AV31" s="70"/>
      <c r="AW31" s="71"/>
      <c r="AX31" s="32"/>
      <c r="AY31" s="64"/>
      <c r="AZ31" s="71"/>
      <c r="BA31" s="64"/>
      <c r="BB31" s="71"/>
      <c r="BC31" s="64"/>
      <c r="BD31" s="71"/>
      <c r="BE31" s="64"/>
      <c r="BF31" s="71"/>
      <c r="BG31" s="32"/>
      <c r="BH31" s="64"/>
      <c r="BI31" s="71"/>
    </row>
    <row r="32" ht="15.75" customHeight="1">
      <c r="A32" s="32"/>
      <c r="B32" s="39">
        <v>67.0</v>
      </c>
      <c r="C32" s="32" t="s">
        <v>620</v>
      </c>
      <c r="D32" s="51" t="str">
        <f>VLOOKUP($B32,Suporte!$A:$D,MATCH(Menu!$M$15,Suporte!$1:$1,0),0)</f>
        <v>Passivo</v>
      </c>
      <c r="E32" s="32"/>
      <c r="F32" s="70"/>
      <c r="G32" s="71"/>
      <c r="H32" s="70"/>
      <c r="I32" s="71"/>
      <c r="J32" s="70"/>
      <c r="K32" s="71"/>
      <c r="L32" s="70"/>
      <c r="M32" s="71"/>
      <c r="N32" s="62"/>
      <c r="O32" s="70"/>
      <c r="P32" s="71"/>
      <c r="Q32" s="70"/>
      <c r="R32" s="71"/>
      <c r="S32" s="70"/>
      <c r="T32" s="71"/>
      <c r="U32" s="70"/>
      <c r="V32" s="71"/>
      <c r="W32" s="62"/>
      <c r="X32" s="70"/>
      <c r="Y32" s="71"/>
      <c r="Z32" s="70"/>
      <c r="AA32" s="71"/>
      <c r="AB32" s="70"/>
      <c r="AC32" s="71"/>
      <c r="AD32" s="70"/>
      <c r="AE32" s="71"/>
      <c r="AF32" s="62"/>
      <c r="AG32" s="70"/>
      <c r="AH32" s="71"/>
      <c r="AI32" s="70"/>
      <c r="AJ32" s="71"/>
      <c r="AK32" s="70"/>
      <c r="AL32" s="71"/>
      <c r="AM32" s="70"/>
      <c r="AN32" s="71"/>
      <c r="AO32" s="62"/>
      <c r="AP32" s="70"/>
      <c r="AQ32" s="71"/>
      <c r="AR32" s="70"/>
      <c r="AS32" s="71"/>
      <c r="AT32" s="70"/>
      <c r="AU32" s="71"/>
      <c r="AV32" s="70"/>
      <c r="AW32" s="71"/>
      <c r="AX32" s="32"/>
      <c r="AY32" s="64"/>
      <c r="AZ32" s="71"/>
      <c r="BA32" s="64"/>
      <c r="BB32" s="71"/>
      <c r="BC32" s="64"/>
      <c r="BD32" s="71"/>
      <c r="BE32" s="64"/>
      <c r="BF32" s="71"/>
      <c r="BG32" s="32"/>
      <c r="BH32" s="64"/>
      <c r="BI32" s="71"/>
    </row>
    <row r="33" ht="15.75" customHeight="1">
      <c r="A33" s="32"/>
      <c r="B33" s="32"/>
      <c r="C33" s="32"/>
      <c r="D33" s="55"/>
      <c r="E33" s="32"/>
      <c r="F33" s="70"/>
      <c r="G33" s="71"/>
      <c r="H33" s="70"/>
      <c r="I33" s="71"/>
      <c r="J33" s="70"/>
      <c r="K33" s="71"/>
      <c r="L33" s="70"/>
      <c r="M33" s="71"/>
      <c r="N33" s="62"/>
      <c r="O33" s="70"/>
      <c r="P33" s="71"/>
      <c r="Q33" s="70"/>
      <c r="R33" s="71"/>
      <c r="S33" s="70"/>
      <c r="T33" s="71"/>
      <c r="U33" s="70"/>
      <c r="V33" s="71"/>
      <c r="W33" s="62"/>
      <c r="X33" s="70"/>
      <c r="Y33" s="71"/>
      <c r="Z33" s="70"/>
      <c r="AA33" s="71"/>
      <c r="AB33" s="70"/>
      <c r="AC33" s="71"/>
      <c r="AD33" s="70"/>
      <c r="AE33" s="71"/>
      <c r="AF33" s="62"/>
      <c r="AG33" s="70"/>
      <c r="AH33" s="71"/>
      <c r="AI33" s="70"/>
      <c r="AJ33" s="71"/>
      <c r="AK33" s="70"/>
      <c r="AL33" s="71"/>
      <c r="AM33" s="70"/>
      <c r="AN33" s="71"/>
      <c r="AO33" s="62"/>
      <c r="AP33" s="70"/>
      <c r="AQ33" s="71"/>
      <c r="AR33" s="70"/>
      <c r="AS33" s="71"/>
      <c r="AT33" s="70"/>
      <c r="AU33" s="71"/>
      <c r="AV33" s="70"/>
      <c r="AW33" s="71"/>
      <c r="AX33" s="32"/>
      <c r="AY33" s="64"/>
      <c r="AZ33" s="71"/>
      <c r="BA33" s="64"/>
      <c r="BB33" s="71"/>
      <c r="BC33" s="64"/>
      <c r="BD33" s="71"/>
      <c r="BE33" s="64"/>
      <c r="BF33" s="71"/>
      <c r="BG33" s="32"/>
      <c r="BH33" s="64"/>
      <c r="BI33" s="71"/>
    </row>
    <row r="34" ht="15.75" customHeight="1">
      <c r="A34" s="32"/>
      <c r="B34" s="39">
        <v>46.0</v>
      </c>
      <c r="C34" s="32"/>
      <c r="D34" s="51" t="str">
        <f>VLOOKUP($B34,Suporte!$A:$D,MATCH(Menu!$M$15,Suporte!$1:$1,0),0)</f>
        <v>Circulante</v>
      </c>
      <c r="E34" s="80"/>
      <c r="F34" s="70"/>
      <c r="G34" s="71"/>
      <c r="H34" s="70"/>
      <c r="I34" s="71"/>
      <c r="J34" s="70"/>
      <c r="K34" s="71"/>
      <c r="L34" s="70"/>
      <c r="M34" s="71"/>
      <c r="N34" s="62"/>
      <c r="O34" s="70"/>
      <c r="P34" s="71"/>
      <c r="Q34" s="70"/>
      <c r="R34" s="71"/>
      <c r="S34" s="70"/>
      <c r="T34" s="71"/>
      <c r="U34" s="70"/>
      <c r="V34" s="71"/>
      <c r="W34" s="62"/>
      <c r="X34" s="70"/>
      <c r="Y34" s="71"/>
      <c r="Z34" s="70"/>
      <c r="AA34" s="71"/>
      <c r="AB34" s="70"/>
      <c r="AC34" s="71"/>
      <c r="AD34" s="70"/>
      <c r="AE34" s="71"/>
      <c r="AF34" s="62"/>
      <c r="AG34" s="70"/>
      <c r="AH34" s="71"/>
      <c r="AI34" s="70"/>
      <c r="AJ34" s="71"/>
      <c r="AK34" s="70"/>
      <c r="AL34" s="71"/>
      <c r="AM34" s="70"/>
      <c r="AN34" s="71"/>
      <c r="AO34" s="62"/>
      <c r="AP34" s="70"/>
      <c r="AQ34" s="71"/>
      <c r="AR34" s="70"/>
      <c r="AS34" s="71"/>
      <c r="AT34" s="70"/>
      <c r="AU34" s="71"/>
      <c r="AV34" s="70"/>
      <c r="AW34" s="71"/>
      <c r="AX34" s="80"/>
      <c r="AY34" s="64"/>
      <c r="AZ34" s="71"/>
      <c r="BA34" s="64"/>
      <c r="BB34" s="71"/>
      <c r="BC34" s="64"/>
      <c r="BD34" s="71"/>
      <c r="BE34" s="64"/>
      <c r="BF34" s="71"/>
      <c r="BG34" s="80"/>
      <c r="BH34" s="64"/>
      <c r="BI34" s="71"/>
    </row>
    <row r="35" ht="15.75" customHeight="1">
      <c r="A35" s="32"/>
      <c r="B35" s="39">
        <v>69.0</v>
      </c>
      <c r="C35" s="32"/>
      <c r="D35" s="59" t="str">
        <f>VLOOKUP($B35,Suporte!$A:$D,MATCH(Menu!$M$15,Suporte!$1:$1,0),0)</f>
        <v>Fornecedores</v>
      </c>
      <c r="E35" s="80"/>
      <c r="F35" s="60">
        <v>59433.0</v>
      </c>
      <c r="G35" s="61">
        <f t="shared" ref="G35:G45" si="76">IF(F35 = 0, 0, F35/F$73)</f>
        <v>0.4300257583</v>
      </c>
      <c r="H35" s="60">
        <v>73398.0</v>
      </c>
      <c r="I35" s="61">
        <f t="shared" ref="I35:I45" si="77">IF(H35 = 0, 0, H35/H$73)</f>
        <v>0.4938635446</v>
      </c>
      <c r="J35" s="60">
        <v>79698.0</v>
      </c>
      <c r="K35" s="61">
        <f t="shared" ref="K35:K45" si="78">IF(J35 = 0, 0, J35/J$73)</f>
        <v>0.4412297165</v>
      </c>
      <c r="L35" s="60">
        <v>96554.0</v>
      </c>
      <c r="M35" s="61">
        <f t="shared" ref="M35:M45" si="79">IF(L35 = 0, 0, L35/L$73)</f>
        <v>0.4518562544</v>
      </c>
      <c r="N35" s="62"/>
      <c r="O35" s="60">
        <v>81142.0</v>
      </c>
      <c r="P35" s="61">
        <f t="shared" ref="P35:P45" si="80">IF(O35 = 0, 0, O35/O$73)</f>
        <v>0.4101892668</v>
      </c>
      <c r="Q35" s="60">
        <v>112527.0</v>
      </c>
      <c r="R35" s="61">
        <f t="shared" ref="R35:R45" si="81">IF(Q35 = 0, 0, Q35/Q$73)</f>
        <v>0.4167126484</v>
      </c>
      <c r="S35" s="60">
        <v>128740.0</v>
      </c>
      <c r="T35" s="61">
        <f t="shared" ref="T35:T45" si="82">IF(S35 = 0, 0, S35/S$73)</f>
        <v>0.4927488527</v>
      </c>
      <c r="U35" s="60">
        <v>130801.0</v>
      </c>
      <c r="V35" s="61">
        <f t="shared" ref="V35:V45" si="83">IF(U35 = 0, 0, U35/U$73)</f>
        <v>0.4216911362</v>
      </c>
      <c r="W35" s="62"/>
      <c r="X35" s="60">
        <v>115824.0</v>
      </c>
      <c r="Y35" s="61">
        <f t="shared" ref="Y35:Y45" si="84">IF(X35 = 0, 0, X35/X$73)</f>
        <v>0.1241487976</v>
      </c>
      <c r="Z35" s="60">
        <v>97739.0</v>
      </c>
      <c r="AA35" s="61">
        <f t="shared" ref="AA35:AA45" si="85">IF(Z35 = 0, 0, Z35/Z$73)</f>
        <v>0.1067966363</v>
      </c>
      <c r="AB35" s="60">
        <v>84452.0</v>
      </c>
      <c r="AC35" s="61">
        <f t="shared" ref="AC35:AC45" si="86">IF(AB35 = 0, 0, AB35/AB$73)</f>
        <v>0.0841506565</v>
      </c>
      <c r="AD35" s="60">
        <v>110020.0</v>
      </c>
      <c r="AE35" s="61">
        <f t="shared" ref="AE35:AE45" si="87">IF(AD35 = 0, 0, AD35/AD$73)</f>
        <v>0.1101258309</v>
      </c>
      <c r="AF35" s="62"/>
      <c r="AG35" s="60">
        <v>67000.0</v>
      </c>
      <c r="AH35" s="61">
        <f t="shared" ref="AH35:AH45" si="88">IF(AG35 = 0, 0, AG35/AG$73)</f>
        <v>0.07203828566</v>
      </c>
      <c r="AI35" s="60">
        <v>78392.0</v>
      </c>
      <c r="AJ35" s="61">
        <f t="shared" ref="AJ35:AJ45" si="89">IF(AI35 = 0, 0, AI35/AI$73)</f>
        <v>0.08712090482</v>
      </c>
      <c r="AK35" s="60">
        <v>88320.0</v>
      </c>
      <c r="AL35" s="61">
        <f t="shared" ref="AL35:AL38" si="90">IF(AK35 = 0, 0, AK35/AK$73)</f>
        <v>0.09951190492</v>
      </c>
      <c r="AM35" s="60">
        <v>98830.0</v>
      </c>
      <c r="AN35" s="61">
        <f t="shared" ref="AN35:AN38" si="91">IF(AM35 = 0, 0, AM35/AM$73)</f>
        <v>0.1089660191</v>
      </c>
      <c r="AO35" s="62"/>
      <c r="AP35" s="60">
        <v>74994.0</v>
      </c>
      <c r="AQ35" s="61">
        <f t="shared" ref="AQ35:AQ45" si="92">IF(AP35 = 0, 0, AP35/AP$73)</f>
        <v>0.08786210872</v>
      </c>
      <c r="AR35" s="60">
        <v>52152.0</v>
      </c>
      <c r="AS35" s="61">
        <f t="shared" ref="AS35:AS45" si="93">IF(AR35 = 0, 0, AR35/AR$73)</f>
        <v>0.06411503136</v>
      </c>
      <c r="AT35" s="60">
        <v>53006.0</v>
      </c>
      <c r="AU35" s="61">
        <f t="shared" ref="AU35:AU45" si="94">IF(AT35 = 0, 0, AT35/AT$73)</f>
        <v>0.06795431935</v>
      </c>
      <c r="AV35" s="60">
        <v>73149.0</v>
      </c>
      <c r="AW35" s="61">
        <f t="shared" ref="AW35:AW45" si="95">IF(AV35 = 0, 0, AV35/AV$73)</f>
        <v>0.09157418361</v>
      </c>
      <c r="AX35" s="80"/>
      <c r="AY35" s="64">
        <v>57685.0</v>
      </c>
      <c r="AZ35" s="61">
        <f t="shared" ref="AZ35:AZ45" si="96">IF(AY35 = 0, 0, AY35/AY$73)</f>
        <v>0.07614719106</v>
      </c>
      <c r="BA35" s="64">
        <v>48499.0</v>
      </c>
      <c r="BB35" s="61">
        <f t="shared" ref="BB35:BB41" si="97">IF(BA35 = 0, 0, BA35/BA$73)</f>
        <v>0.06733755694</v>
      </c>
      <c r="BC35" s="64">
        <v>40627.0</v>
      </c>
      <c r="BD35" s="61">
        <f t="shared" ref="BD35:BD41" si="98">IF(BC35 = 0, 0, BC35/BC$73)</f>
        <v>0.06100241745</v>
      </c>
      <c r="BE35" s="65">
        <v>225645.0</v>
      </c>
      <c r="BF35" s="61">
        <f t="shared" ref="BF35:BF41" si="99">IF(BE35 = 0, 0, BE35/BE$73)</f>
        <v>0.1110992397</v>
      </c>
      <c r="BG35" s="80"/>
      <c r="BH35" s="65">
        <v>173546.0</v>
      </c>
      <c r="BI35" s="61">
        <f t="shared" ref="BI35:BI41" si="100">IF(BH35 = 0, 0, BH35/BH$73)</f>
        <v>0.08964552788</v>
      </c>
    </row>
    <row r="36" ht="15.75" customHeight="1">
      <c r="A36" s="32"/>
      <c r="B36" s="39">
        <v>70.0</v>
      </c>
      <c r="C36" s="32"/>
      <c r="D36" s="59" t="str">
        <f>VLOOKUP($B36,Suporte!$A:$D,MATCH(Menu!$M$15,Suporte!$1:$1,0),0)</f>
        <v>Risco Sacado</v>
      </c>
      <c r="E36" s="80"/>
      <c r="F36" s="60">
        <v>0.0</v>
      </c>
      <c r="G36" s="61">
        <f t="shared" si="76"/>
        <v>0</v>
      </c>
      <c r="H36" s="60">
        <v>0.0</v>
      </c>
      <c r="I36" s="61">
        <f t="shared" si="77"/>
        <v>0</v>
      </c>
      <c r="J36" s="60">
        <v>0.0</v>
      </c>
      <c r="K36" s="61">
        <f t="shared" si="78"/>
        <v>0</v>
      </c>
      <c r="L36" s="60">
        <v>0.0</v>
      </c>
      <c r="M36" s="61">
        <f t="shared" si="79"/>
        <v>0</v>
      </c>
      <c r="N36" s="62"/>
      <c r="O36" s="60">
        <v>0.0</v>
      </c>
      <c r="P36" s="61">
        <f t="shared" si="80"/>
        <v>0</v>
      </c>
      <c r="Q36" s="60">
        <v>0.0</v>
      </c>
      <c r="R36" s="61">
        <f t="shared" si="81"/>
        <v>0</v>
      </c>
      <c r="S36" s="60">
        <v>0.0</v>
      </c>
      <c r="T36" s="61">
        <f t="shared" si="82"/>
        <v>0</v>
      </c>
      <c r="U36" s="60">
        <v>0.0</v>
      </c>
      <c r="V36" s="61">
        <f t="shared" si="83"/>
        <v>0</v>
      </c>
      <c r="W36" s="62"/>
      <c r="X36" s="60">
        <v>0.0</v>
      </c>
      <c r="Y36" s="61">
        <f t="shared" si="84"/>
        <v>0</v>
      </c>
      <c r="Z36" s="60">
        <v>0.0</v>
      </c>
      <c r="AA36" s="61">
        <f t="shared" si="85"/>
        <v>0</v>
      </c>
      <c r="AB36" s="60">
        <v>0.0</v>
      </c>
      <c r="AC36" s="61">
        <f t="shared" si="86"/>
        <v>0</v>
      </c>
      <c r="AD36" s="60">
        <v>0.0</v>
      </c>
      <c r="AE36" s="61">
        <f t="shared" si="87"/>
        <v>0</v>
      </c>
      <c r="AF36" s="62"/>
      <c r="AG36" s="60">
        <v>0.0</v>
      </c>
      <c r="AH36" s="61">
        <f t="shared" si="88"/>
        <v>0</v>
      </c>
      <c r="AI36" s="60">
        <v>0.0</v>
      </c>
      <c r="AJ36" s="61">
        <f t="shared" si="89"/>
        <v>0</v>
      </c>
      <c r="AK36" s="60">
        <v>0.0</v>
      </c>
      <c r="AL36" s="61">
        <f t="shared" si="90"/>
        <v>0</v>
      </c>
      <c r="AM36" s="60">
        <v>15265.0</v>
      </c>
      <c r="AN36" s="61">
        <f t="shared" si="91"/>
        <v>0.01683058061</v>
      </c>
      <c r="AO36" s="62"/>
      <c r="AP36" s="60">
        <v>10394.0</v>
      </c>
      <c r="AQ36" s="61">
        <f t="shared" si="92"/>
        <v>0.01217749097</v>
      </c>
      <c r="AR36" s="60">
        <v>9046.0</v>
      </c>
      <c r="AS36" s="61">
        <f t="shared" si="93"/>
        <v>0.01112104183</v>
      </c>
      <c r="AT36" s="60">
        <v>8668.0</v>
      </c>
      <c r="AU36" s="61">
        <f t="shared" si="94"/>
        <v>0.01111247859</v>
      </c>
      <c r="AV36" s="60">
        <v>15122.0</v>
      </c>
      <c r="AW36" s="61">
        <f t="shared" si="95"/>
        <v>0.01893101484</v>
      </c>
      <c r="AX36" s="80"/>
      <c r="AY36" s="64">
        <v>16474.0</v>
      </c>
      <c r="AZ36" s="61">
        <f t="shared" si="96"/>
        <v>0.0217465342</v>
      </c>
      <c r="BA36" s="64">
        <v>16924.0</v>
      </c>
      <c r="BB36" s="61">
        <f t="shared" si="97"/>
        <v>0.02349782086</v>
      </c>
      <c r="BC36" s="64">
        <v>10066.0</v>
      </c>
      <c r="BD36" s="61">
        <f t="shared" si="98"/>
        <v>0.01511434106</v>
      </c>
      <c r="BE36" s="65">
        <v>6640.0</v>
      </c>
      <c r="BF36" s="61">
        <f t="shared" si="99"/>
        <v>0.003269290042</v>
      </c>
      <c r="BG36" s="80"/>
      <c r="BH36" s="65">
        <v>3090.0</v>
      </c>
      <c r="BI36" s="61">
        <f t="shared" si="100"/>
        <v>0.001596145582</v>
      </c>
    </row>
    <row r="37" ht="15.75" customHeight="1">
      <c r="A37" s="80"/>
      <c r="B37" s="39">
        <v>71.0</v>
      </c>
      <c r="C37" s="80"/>
      <c r="D37" s="59" t="str">
        <f>VLOOKUP($B37,Suporte!$A:$D,MATCH(Menu!$M$15,Suporte!$1:$1,0),0)</f>
        <v>Salários e encargos sociais</v>
      </c>
      <c r="E37" s="80"/>
      <c r="F37" s="60">
        <v>9418.0</v>
      </c>
      <c r="G37" s="61">
        <f t="shared" si="76"/>
        <v>0.06814366752</v>
      </c>
      <c r="H37" s="60">
        <v>8555.0</v>
      </c>
      <c r="I37" s="61">
        <f t="shared" si="77"/>
        <v>0.05756291212</v>
      </c>
      <c r="J37" s="60">
        <v>9370.0</v>
      </c>
      <c r="K37" s="61">
        <f t="shared" si="78"/>
        <v>0.05187485813</v>
      </c>
      <c r="L37" s="60">
        <v>9257.0</v>
      </c>
      <c r="M37" s="61">
        <f t="shared" si="79"/>
        <v>0.04332118138</v>
      </c>
      <c r="N37" s="62"/>
      <c r="O37" s="60">
        <v>10581.0</v>
      </c>
      <c r="P37" s="61">
        <f t="shared" si="80"/>
        <v>0.05348910098</v>
      </c>
      <c r="Q37" s="60">
        <v>13339.0</v>
      </c>
      <c r="R37" s="61">
        <f t="shared" si="81"/>
        <v>0.04939730035</v>
      </c>
      <c r="S37" s="60">
        <v>12664.0</v>
      </c>
      <c r="T37" s="61">
        <f t="shared" si="82"/>
        <v>0.04847111598</v>
      </c>
      <c r="U37" s="60">
        <v>12731.0</v>
      </c>
      <c r="V37" s="61">
        <f t="shared" si="83"/>
        <v>0.04104364534</v>
      </c>
      <c r="W37" s="62"/>
      <c r="X37" s="60">
        <v>11152.0</v>
      </c>
      <c r="Y37" s="61">
        <f t="shared" si="84"/>
        <v>0.01195354496</v>
      </c>
      <c r="Z37" s="60">
        <v>10907.0</v>
      </c>
      <c r="AA37" s="61">
        <f t="shared" si="85"/>
        <v>0.0119177699</v>
      </c>
      <c r="AB37" s="60">
        <v>29337.0</v>
      </c>
      <c r="AC37" s="61">
        <f t="shared" si="86"/>
        <v>0.02923231907</v>
      </c>
      <c r="AD37" s="60">
        <v>25463.0</v>
      </c>
      <c r="AE37" s="61">
        <f t="shared" si="87"/>
        <v>0.02548749348</v>
      </c>
      <c r="AF37" s="62"/>
      <c r="AG37" s="60">
        <v>26014.0</v>
      </c>
      <c r="AH37" s="61">
        <f t="shared" si="88"/>
        <v>0.02797020841</v>
      </c>
      <c r="AI37" s="60">
        <v>10983.0</v>
      </c>
      <c r="AJ37" s="61">
        <f t="shared" si="89"/>
        <v>0.01220595083</v>
      </c>
      <c r="AK37" s="60">
        <v>10709.0</v>
      </c>
      <c r="AL37" s="61">
        <f t="shared" si="90"/>
        <v>0.01206604382</v>
      </c>
      <c r="AM37" s="60">
        <v>12706.0</v>
      </c>
      <c r="AN37" s="61">
        <f t="shared" si="91"/>
        <v>0.0140091292</v>
      </c>
      <c r="AO37" s="62"/>
      <c r="AP37" s="60">
        <v>12498.0</v>
      </c>
      <c r="AQ37" s="61">
        <f t="shared" si="92"/>
        <v>0.0146425132</v>
      </c>
      <c r="AR37" s="60">
        <v>11196.0</v>
      </c>
      <c r="AS37" s="61">
        <f t="shared" si="93"/>
        <v>0.01376422555</v>
      </c>
      <c r="AT37" s="60">
        <v>11347.0</v>
      </c>
      <c r="AU37" s="61">
        <f t="shared" si="94"/>
        <v>0.0145469883</v>
      </c>
      <c r="AV37" s="60">
        <v>10510.0</v>
      </c>
      <c r="AW37" s="61">
        <f t="shared" si="95"/>
        <v>0.01315731821</v>
      </c>
      <c r="AX37" s="80"/>
      <c r="AY37" s="64">
        <v>11904.0</v>
      </c>
      <c r="AZ37" s="61">
        <f t="shared" si="96"/>
        <v>0.01571389724</v>
      </c>
      <c r="BA37" s="64">
        <v>14273.0</v>
      </c>
      <c r="BB37" s="61">
        <f t="shared" si="97"/>
        <v>0.01981708799</v>
      </c>
      <c r="BC37" s="64">
        <v>10752.0</v>
      </c>
      <c r="BD37" s="61">
        <f t="shared" si="98"/>
        <v>0.01614438655</v>
      </c>
      <c r="BE37" s="65">
        <v>65135.0</v>
      </c>
      <c r="BF37" s="61">
        <f t="shared" si="99"/>
        <v>0.03207006128</v>
      </c>
      <c r="BG37" s="80"/>
      <c r="BH37" s="65">
        <v>61257.0</v>
      </c>
      <c r="BI37" s="61">
        <f t="shared" si="100"/>
        <v>0.03164242392</v>
      </c>
    </row>
    <row r="38" ht="15.75" customHeight="1">
      <c r="A38" s="80"/>
      <c r="B38" s="39">
        <v>72.0</v>
      </c>
      <c r="C38" s="80"/>
      <c r="D38" s="59" t="str">
        <f>VLOOKUP($B38,Suporte!$A:$D,MATCH(Menu!$M$15,Suporte!$1:$1,0),0)</f>
        <v>Impostos a recolher</v>
      </c>
      <c r="E38" s="80"/>
      <c r="F38" s="60">
        <v>8777.0</v>
      </c>
      <c r="G38" s="61">
        <f t="shared" si="76"/>
        <v>0.06350573049</v>
      </c>
      <c r="H38" s="60">
        <v>6999.0</v>
      </c>
      <c r="I38" s="61">
        <f t="shared" si="77"/>
        <v>0.04709325797</v>
      </c>
      <c r="J38" s="60">
        <v>6890.0</v>
      </c>
      <c r="K38" s="61">
        <f t="shared" si="78"/>
        <v>0.03814490635</v>
      </c>
      <c r="L38" s="60">
        <v>5760.0</v>
      </c>
      <c r="M38" s="61">
        <f t="shared" si="79"/>
        <v>0.02695581773</v>
      </c>
      <c r="N38" s="62"/>
      <c r="O38" s="60">
        <v>4275.0</v>
      </c>
      <c r="P38" s="61">
        <f t="shared" si="80"/>
        <v>0.02161099203</v>
      </c>
      <c r="Q38" s="60">
        <v>10711.0</v>
      </c>
      <c r="R38" s="61">
        <f t="shared" si="81"/>
        <v>0.03966522858</v>
      </c>
      <c r="S38" s="60">
        <v>5862.0</v>
      </c>
      <c r="T38" s="61">
        <f t="shared" si="82"/>
        <v>0.02243664576</v>
      </c>
      <c r="U38" s="60">
        <v>8152.0</v>
      </c>
      <c r="V38" s="61">
        <f t="shared" si="83"/>
        <v>0.0262813445</v>
      </c>
      <c r="W38" s="62"/>
      <c r="X38" s="60">
        <v>5323.0</v>
      </c>
      <c r="Y38" s="61">
        <f t="shared" si="84"/>
        <v>0.005705588218</v>
      </c>
      <c r="Z38" s="60">
        <v>4444.0</v>
      </c>
      <c r="AA38" s="61">
        <f t="shared" si="85"/>
        <v>0.0048558329</v>
      </c>
      <c r="AB38" s="60">
        <v>4528.0</v>
      </c>
      <c r="AC38" s="61">
        <f t="shared" si="86"/>
        <v>0.00451184309</v>
      </c>
      <c r="AD38" s="60">
        <v>2739.0</v>
      </c>
      <c r="AE38" s="61">
        <f t="shared" si="87"/>
        <v>0.002741634711</v>
      </c>
      <c r="AF38" s="62"/>
      <c r="AG38" s="60">
        <v>2988.0</v>
      </c>
      <c r="AH38" s="61">
        <f t="shared" si="88"/>
        <v>0.003212692501</v>
      </c>
      <c r="AI38" s="60">
        <v>3299.0</v>
      </c>
      <c r="AJ38" s="61">
        <f t="shared" si="89"/>
        <v>0.003666341782</v>
      </c>
      <c r="AK38" s="60">
        <v>4766.0</v>
      </c>
      <c r="AL38" s="61">
        <f t="shared" si="90"/>
        <v>0.005369947224</v>
      </c>
      <c r="AM38" s="60">
        <v>6188.0</v>
      </c>
      <c r="AN38" s="61">
        <f t="shared" si="91"/>
        <v>0.006822642175</v>
      </c>
      <c r="AO38" s="62"/>
      <c r="AP38" s="60">
        <v>4734.0</v>
      </c>
      <c r="AQ38" s="61">
        <f t="shared" si="92"/>
        <v>0.005546300006</v>
      </c>
      <c r="AR38" s="60">
        <v>4564.0</v>
      </c>
      <c r="AS38" s="61">
        <f t="shared" si="93"/>
        <v>0.005610925815</v>
      </c>
      <c r="AT38" s="60">
        <v>5348.0</v>
      </c>
      <c r="AU38" s="61">
        <f t="shared" si="94"/>
        <v>0.006856199296</v>
      </c>
      <c r="AV38" s="60">
        <v>6903.0</v>
      </c>
      <c r="AW38" s="61">
        <f t="shared" si="95"/>
        <v>0.008641766661</v>
      </c>
      <c r="AX38" s="80"/>
      <c r="AY38" s="64">
        <v>6845.0</v>
      </c>
      <c r="AZ38" s="61">
        <f t="shared" si="96"/>
        <v>0.009035754924</v>
      </c>
      <c r="BA38" s="64">
        <v>7176.0</v>
      </c>
      <c r="BB38" s="61">
        <f t="shared" si="97"/>
        <v>0.009963387052</v>
      </c>
      <c r="BC38" s="64">
        <v>5407.0</v>
      </c>
      <c r="BD38" s="61">
        <f t="shared" si="98"/>
        <v>0.008118740522</v>
      </c>
      <c r="BE38" s="65">
        <v>114980.0</v>
      </c>
      <c r="BF38" s="61">
        <f t="shared" si="99"/>
        <v>0.05661189293</v>
      </c>
      <c r="BG38" s="80"/>
      <c r="BH38" s="65">
        <v>150948.0</v>
      </c>
      <c r="BI38" s="61">
        <f t="shared" si="100"/>
        <v>0.0779724865</v>
      </c>
    </row>
    <row r="39" ht="15.75" customHeight="1">
      <c r="A39" s="80"/>
      <c r="B39" s="39">
        <v>74.0</v>
      </c>
      <c r="C39" s="80"/>
      <c r="D39" s="59" t="str">
        <f>VLOOKUP($B39,Suporte!$A:$D,MATCH(Menu!$M$15,Suporte!$1:$1,0),0)</f>
        <v>Empréstimos e financiamentos</v>
      </c>
      <c r="E39" s="80"/>
      <c r="F39" s="60">
        <v>11853.0</v>
      </c>
      <c r="G39" s="61">
        <f t="shared" si="76"/>
        <v>0.08576203982</v>
      </c>
      <c r="H39" s="60">
        <v>12785.0</v>
      </c>
      <c r="I39" s="61">
        <f t="shared" si="77"/>
        <v>0.08602476114</v>
      </c>
      <c r="J39" s="60">
        <v>33796.0</v>
      </c>
      <c r="K39" s="61">
        <f t="shared" si="78"/>
        <v>0.1871038106</v>
      </c>
      <c r="L39" s="60">
        <v>39682.0</v>
      </c>
      <c r="M39" s="61">
        <f t="shared" si="79"/>
        <v>0.1857049929</v>
      </c>
      <c r="N39" s="62"/>
      <c r="O39" s="60">
        <v>40424.0</v>
      </c>
      <c r="P39" s="61">
        <f t="shared" si="80"/>
        <v>0.2043515186</v>
      </c>
      <c r="Q39" s="60">
        <v>39205.0</v>
      </c>
      <c r="R39" s="61">
        <f t="shared" si="81"/>
        <v>0.1451848834</v>
      </c>
      <c r="S39" s="60">
        <v>3678.0</v>
      </c>
      <c r="T39" s="61">
        <f t="shared" si="82"/>
        <v>0.01407744509</v>
      </c>
      <c r="U39" s="60">
        <v>37362.0</v>
      </c>
      <c r="V39" s="61">
        <f t="shared" si="83"/>
        <v>0.1204518637</v>
      </c>
      <c r="W39" s="62"/>
      <c r="X39" s="60">
        <v>4811.0</v>
      </c>
      <c r="Y39" s="61">
        <f t="shared" si="84"/>
        <v>0.005156788449</v>
      </c>
      <c r="Z39" s="60">
        <v>3335.0</v>
      </c>
      <c r="AA39" s="61">
        <f t="shared" si="85"/>
        <v>0.003644060018</v>
      </c>
      <c r="AB39" s="60">
        <v>0.0</v>
      </c>
      <c r="AC39" s="61">
        <f t="shared" si="86"/>
        <v>0</v>
      </c>
      <c r="AD39" s="60">
        <v>0.0</v>
      </c>
      <c r="AE39" s="61">
        <f t="shared" si="87"/>
        <v>0</v>
      </c>
      <c r="AF39" s="62"/>
      <c r="AG39" s="60">
        <v>0.0</v>
      </c>
      <c r="AH39" s="61">
        <f t="shared" si="88"/>
        <v>0</v>
      </c>
      <c r="AI39" s="60">
        <v>0.0</v>
      </c>
      <c r="AJ39" s="61">
        <f t="shared" si="89"/>
        <v>0</v>
      </c>
      <c r="AK39" s="60">
        <v>3888.0</v>
      </c>
      <c r="AL39" s="61">
        <f t="shared" ref="AL39:AL45" si="101">IF(AK40 = 0, 0, AK40/AK$73)</f>
        <v>0.01073426085</v>
      </c>
      <c r="AM39" s="60">
        <v>12623.0</v>
      </c>
      <c r="AN39" s="61">
        <f t="shared" ref="AN39:AN45" si="102">IF(AM40 = 0, 0, AM40/AM$73)</f>
        <v>0.01590112241</v>
      </c>
      <c r="AO39" s="62"/>
      <c r="AP39" s="60">
        <v>18014.0</v>
      </c>
      <c r="AQ39" s="61">
        <f t="shared" si="92"/>
        <v>0.02110499542</v>
      </c>
      <c r="AR39" s="60">
        <v>18655.0</v>
      </c>
      <c r="AS39" s="61">
        <f t="shared" si="93"/>
        <v>0.02293422898</v>
      </c>
      <c r="AT39" s="60">
        <v>26753.0</v>
      </c>
      <c r="AU39" s="61">
        <f t="shared" si="94"/>
        <v>0.03429766264</v>
      </c>
      <c r="AV39" s="60">
        <v>36042.0</v>
      </c>
      <c r="AW39" s="61">
        <f t="shared" si="95"/>
        <v>0.0451204627</v>
      </c>
      <c r="AX39" s="80"/>
      <c r="AY39" s="81">
        <v>30998.0</v>
      </c>
      <c r="AZ39" s="61">
        <f t="shared" si="96"/>
        <v>0.0409189673</v>
      </c>
      <c r="BA39" s="82">
        <v>29329.0</v>
      </c>
      <c r="BB39" s="61">
        <f t="shared" si="97"/>
        <v>0.04072131812</v>
      </c>
      <c r="BC39" s="82">
        <v>16140.0</v>
      </c>
      <c r="BD39" s="61">
        <f t="shared" si="98"/>
        <v>0.02423459812</v>
      </c>
      <c r="BE39" s="82">
        <v>0.0</v>
      </c>
      <c r="BF39" s="61">
        <f t="shared" si="99"/>
        <v>0</v>
      </c>
      <c r="BG39" s="80"/>
      <c r="BH39" s="82">
        <v>0.0</v>
      </c>
      <c r="BI39" s="61">
        <f t="shared" si="100"/>
        <v>0</v>
      </c>
    </row>
    <row r="40" ht="15.75" customHeight="1">
      <c r="A40" s="80"/>
      <c r="B40" s="39">
        <v>75.0</v>
      </c>
      <c r="C40" s="80"/>
      <c r="D40" s="59" t="str">
        <f>VLOOKUP($B40,Suporte!$A:$D,MATCH(Menu!$M$15,Suporte!$1:$1,0),0)</f>
        <v>Adiantamentos de clientes</v>
      </c>
      <c r="E40" s="80"/>
      <c r="F40" s="60">
        <v>13470.0</v>
      </c>
      <c r="G40" s="61">
        <f t="shared" si="76"/>
        <v>0.09746179671</v>
      </c>
      <c r="H40" s="60">
        <v>12834.0</v>
      </c>
      <c r="I40" s="61">
        <f t="shared" si="77"/>
        <v>0.08635446104</v>
      </c>
      <c r="J40" s="60">
        <v>13321.0</v>
      </c>
      <c r="K40" s="61">
        <f t="shared" si="78"/>
        <v>0.07374866437</v>
      </c>
      <c r="L40" s="60">
        <v>22031.0</v>
      </c>
      <c r="M40" s="61">
        <f t="shared" si="79"/>
        <v>0.103101323</v>
      </c>
      <c r="N40" s="62"/>
      <c r="O40" s="60">
        <v>14598.0</v>
      </c>
      <c r="P40" s="61">
        <f t="shared" si="80"/>
        <v>0.07379585069</v>
      </c>
      <c r="Q40" s="60">
        <v>51415.0</v>
      </c>
      <c r="R40" s="61">
        <f t="shared" si="81"/>
        <v>0.1904012443</v>
      </c>
      <c r="S40" s="60">
        <v>52038.0</v>
      </c>
      <c r="T40" s="61">
        <f t="shared" si="82"/>
        <v>0.1991740314</v>
      </c>
      <c r="U40" s="60">
        <v>45058.0</v>
      </c>
      <c r="V40" s="61">
        <f t="shared" si="83"/>
        <v>0.1452631036</v>
      </c>
      <c r="W40" s="62"/>
      <c r="X40" s="60">
        <v>35669.0</v>
      </c>
      <c r="Y40" s="61">
        <f t="shared" si="84"/>
        <v>0.03823269325</v>
      </c>
      <c r="Z40" s="60">
        <v>26441.0</v>
      </c>
      <c r="AA40" s="61">
        <f t="shared" si="85"/>
        <v>0.02889133162</v>
      </c>
      <c r="AB40" s="60">
        <v>23814.0</v>
      </c>
      <c r="AC40" s="61">
        <f t="shared" si="86"/>
        <v>0.02372902636</v>
      </c>
      <c r="AD40" s="60">
        <v>14117.0</v>
      </c>
      <c r="AE40" s="61">
        <f t="shared" si="87"/>
        <v>0.01413057949</v>
      </c>
      <c r="AF40" s="62"/>
      <c r="AG40" s="60">
        <v>14539.0</v>
      </c>
      <c r="AH40" s="61">
        <f t="shared" si="88"/>
        <v>0.01563230799</v>
      </c>
      <c r="AI40" s="60">
        <v>11474.0</v>
      </c>
      <c r="AJ40" s="61">
        <f t="shared" si="89"/>
        <v>0.0127516234</v>
      </c>
      <c r="AK40" s="60">
        <v>9527.0</v>
      </c>
      <c r="AL40" s="61">
        <f t="shared" si="101"/>
        <v>0.0006253295656</v>
      </c>
      <c r="AM40" s="60">
        <v>14422.0</v>
      </c>
      <c r="AN40" s="61">
        <f t="shared" si="102"/>
        <v>0.00004520496593</v>
      </c>
      <c r="AO40" s="62"/>
      <c r="AP40" s="60">
        <v>11113.0</v>
      </c>
      <c r="AQ40" s="61">
        <f t="shared" si="92"/>
        <v>0.01301986311</v>
      </c>
      <c r="AR40" s="60">
        <v>8550.0</v>
      </c>
      <c r="AS40" s="61">
        <f t="shared" si="93"/>
        <v>0.01051126549</v>
      </c>
      <c r="AT40" s="60">
        <v>9595.0</v>
      </c>
      <c r="AU40" s="61">
        <f t="shared" si="94"/>
        <v>0.01230090356</v>
      </c>
      <c r="AV40" s="60">
        <v>15572.0</v>
      </c>
      <c r="AW40" s="61">
        <f t="shared" si="95"/>
        <v>0.01949436338</v>
      </c>
      <c r="AX40" s="80"/>
      <c r="AY40" s="81">
        <v>17016.0</v>
      </c>
      <c r="AZ40" s="61">
        <f t="shared" si="96"/>
        <v>0.02246200231</v>
      </c>
      <c r="BA40" s="81">
        <v>13276.0</v>
      </c>
      <c r="BB40" s="61">
        <f t="shared" si="97"/>
        <v>0.01843282142</v>
      </c>
      <c r="BC40" s="81">
        <v>11958.0</v>
      </c>
      <c r="BD40" s="61">
        <f t="shared" si="98"/>
        <v>0.01795522455</v>
      </c>
      <c r="BE40" s="65">
        <v>42062.0</v>
      </c>
      <c r="BF40" s="61">
        <f t="shared" si="99"/>
        <v>0.02070977075</v>
      </c>
      <c r="BG40" s="80"/>
      <c r="BH40" s="65">
        <v>39418.0</v>
      </c>
      <c r="BI40" s="61">
        <f t="shared" si="100"/>
        <v>0.02036144548</v>
      </c>
    </row>
    <row r="41" ht="15.75" customHeight="1">
      <c r="A41" s="80"/>
      <c r="B41" s="39">
        <v>76.0</v>
      </c>
      <c r="C41" s="80"/>
      <c r="D41" s="59" t="str">
        <f>VLOOKUP($B41,Suporte!$A:$D,MATCH(Menu!$M$15,Suporte!$1:$1,0),0)</f>
        <v>Contas a pagar para partes relacionadas</v>
      </c>
      <c r="E41" s="80"/>
      <c r="F41" s="60">
        <v>0.0</v>
      </c>
      <c r="G41" s="61">
        <f t="shared" si="76"/>
        <v>0</v>
      </c>
      <c r="H41" s="60">
        <v>1.0</v>
      </c>
      <c r="I41" s="61">
        <f t="shared" si="77"/>
        <v>0.000006728569506</v>
      </c>
      <c r="J41" s="60">
        <v>217.0</v>
      </c>
      <c r="K41" s="61">
        <f t="shared" si="78"/>
        <v>0.001201370781</v>
      </c>
      <c r="L41" s="60">
        <v>327.0</v>
      </c>
      <c r="M41" s="61">
        <f t="shared" si="79"/>
        <v>0.001530304236</v>
      </c>
      <c r="N41" s="62"/>
      <c r="O41" s="60">
        <v>665.0</v>
      </c>
      <c r="P41" s="61">
        <f t="shared" si="80"/>
        <v>0.003361709872</v>
      </c>
      <c r="Q41" s="60">
        <v>700.0</v>
      </c>
      <c r="R41" s="61">
        <f t="shared" si="81"/>
        <v>0.002592256559</v>
      </c>
      <c r="S41" s="60">
        <v>0.0</v>
      </c>
      <c r="T41" s="61">
        <f t="shared" si="82"/>
        <v>0</v>
      </c>
      <c r="U41" s="60">
        <v>0.0</v>
      </c>
      <c r="V41" s="61">
        <f t="shared" si="83"/>
        <v>0</v>
      </c>
      <c r="W41" s="62"/>
      <c r="X41" s="60">
        <v>0.0</v>
      </c>
      <c r="Y41" s="61">
        <f t="shared" si="84"/>
        <v>0</v>
      </c>
      <c r="Z41" s="60">
        <v>0.0</v>
      </c>
      <c r="AA41" s="61">
        <f t="shared" si="85"/>
        <v>0</v>
      </c>
      <c r="AB41" s="60">
        <v>0.0</v>
      </c>
      <c r="AC41" s="61">
        <f t="shared" si="86"/>
        <v>0</v>
      </c>
      <c r="AD41" s="60">
        <v>85.0</v>
      </c>
      <c r="AE41" s="61">
        <f t="shared" si="87"/>
        <v>0.00008508176357</v>
      </c>
      <c r="AF41" s="62"/>
      <c r="AG41" s="60">
        <v>80.0</v>
      </c>
      <c r="AH41" s="61">
        <f t="shared" si="88"/>
        <v>0.00008601586348</v>
      </c>
      <c r="AI41" s="60">
        <v>76.0</v>
      </c>
      <c r="AJ41" s="61">
        <f t="shared" si="89"/>
        <v>0.00008446255697</v>
      </c>
      <c r="AK41" s="60">
        <v>555.0</v>
      </c>
      <c r="AL41" s="61">
        <f t="shared" si="101"/>
        <v>0.0001374598324</v>
      </c>
      <c r="AM41" s="60">
        <v>41.0</v>
      </c>
      <c r="AN41" s="61">
        <f t="shared" si="102"/>
        <v>0.0006835872897</v>
      </c>
      <c r="AO41" s="62"/>
      <c r="AP41" s="60">
        <v>42.0</v>
      </c>
      <c r="AQ41" s="61">
        <f t="shared" si="92"/>
        <v>0.00004920671742</v>
      </c>
      <c r="AR41" s="60">
        <v>43.0</v>
      </c>
      <c r="AS41" s="61">
        <f t="shared" si="93"/>
        <v>0.00005286367442</v>
      </c>
      <c r="AT41" s="60">
        <v>0.0</v>
      </c>
      <c r="AU41" s="61">
        <f t="shared" si="94"/>
        <v>0</v>
      </c>
      <c r="AV41" s="60">
        <v>0.0</v>
      </c>
      <c r="AW41" s="61">
        <f t="shared" si="95"/>
        <v>0</v>
      </c>
      <c r="AX41" s="80"/>
      <c r="AY41" s="60">
        <v>0.0</v>
      </c>
      <c r="AZ41" s="61">
        <f t="shared" si="96"/>
        <v>0</v>
      </c>
      <c r="BA41" s="60">
        <v>0.0</v>
      </c>
      <c r="BB41" s="61">
        <f t="shared" si="97"/>
        <v>0</v>
      </c>
      <c r="BC41" s="60">
        <v>0.0</v>
      </c>
      <c r="BD41" s="61">
        <f t="shared" si="98"/>
        <v>0</v>
      </c>
      <c r="BE41" s="60">
        <v>0.0</v>
      </c>
      <c r="BF41" s="61">
        <f t="shared" si="99"/>
        <v>0</v>
      </c>
      <c r="BG41" s="80"/>
      <c r="BH41" s="60">
        <v>0.0</v>
      </c>
      <c r="BI41" s="61">
        <f t="shared" si="100"/>
        <v>0</v>
      </c>
    </row>
    <row r="42" ht="15.75" customHeight="1">
      <c r="A42" s="80"/>
      <c r="B42" s="39">
        <v>77.0</v>
      </c>
      <c r="C42" s="80"/>
      <c r="D42" s="59" t="str">
        <f>VLOOKUP($B42,Suporte!$A:$D,MATCH(Menu!$M$15,Suporte!$1:$1,0),0)</f>
        <v>Outras contas a pagar</v>
      </c>
      <c r="E42" s="80"/>
      <c r="F42" s="60">
        <v>0.0</v>
      </c>
      <c r="G42" s="61">
        <f t="shared" si="76"/>
        <v>0</v>
      </c>
      <c r="H42" s="60">
        <v>-1.0</v>
      </c>
      <c r="I42" s="61">
        <f t="shared" si="77"/>
        <v>-0.000006728569506</v>
      </c>
      <c r="J42" s="60">
        <v>-1.0</v>
      </c>
      <c r="K42" s="61">
        <f t="shared" si="78"/>
        <v>-0.000005536270879</v>
      </c>
      <c r="L42" s="60">
        <v>0.0</v>
      </c>
      <c r="M42" s="61">
        <f t="shared" si="79"/>
        <v>0</v>
      </c>
      <c r="N42" s="62"/>
      <c r="O42" s="60">
        <v>0.0</v>
      </c>
      <c r="P42" s="61">
        <f t="shared" si="80"/>
        <v>0</v>
      </c>
      <c r="Q42" s="60">
        <v>0.0</v>
      </c>
      <c r="R42" s="61">
        <f t="shared" si="81"/>
        <v>0</v>
      </c>
      <c r="S42" s="60">
        <v>0.0</v>
      </c>
      <c r="T42" s="61">
        <f t="shared" si="82"/>
        <v>0</v>
      </c>
      <c r="U42" s="60">
        <v>3939.0</v>
      </c>
      <c r="V42" s="61">
        <f t="shared" si="83"/>
        <v>0.01269899607</v>
      </c>
      <c r="W42" s="62"/>
      <c r="X42" s="60">
        <v>3238.0</v>
      </c>
      <c r="Y42" s="61">
        <f t="shared" si="84"/>
        <v>0.003470729786</v>
      </c>
      <c r="Z42" s="60">
        <v>1494.0</v>
      </c>
      <c r="AA42" s="61">
        <f t="shared" si="85"/>
        <v>0.001632451474</v>
      </c>
      <c r="AB42" s="60">
        <v>439.0</v>
      </c>
      <c r="AC42" s="61">
        <f t="shared" si="86"/>
        <v>0.0004374335505</v>
      </c>
      <c r="AD42" s="60">
        <v>0.0</v>
      </c>
      <c r="AE42" s="61">
        <f t="shared" si="87"/>
        <v>0</v>
      </c>
      <c r="AF42" s="62"/>
      <c r="AG42" s="60">
        <v>0.0</v>
      </c>
      <c r="AH42" s="61">
        <f t="shared" si="88"/>
        <v>0</v>
      </c>
      <c r="AI42" s="60">
        <v>0.0</v>
      </c>
      <c r="AJ42" s="61">
        <f t="shared" si="89"/>
        <v>0</v>
      </c>
      <c r="AK42" s="60">
        <v>122.0</v>
      </c>
      <c r="AL42" s="61">
        <f t="shared" si="101"/>
        <v>0.0389529617</v>
      </c>
      <c r="AM42" s="60">
        <v>620.0</v>
      </c>
      <c r="AN42" s="61">
        <f t="shared" si="102"/>
        <v>0.02970738054</v>
      </c>
      <c r="AO42" s="62"/>
      <c r="AP42" s="60">
        <v>0.0</v>
      </c>
      <c r="AQ42" s="61">
        <f t="shared" si="92"/>
        <v>0</v>
      </c>
      <c r="AR42" s="60">
        <v>0.0</v>
      </c>
      <c r="AS42" s="61">
        <f t="shared" si="93"/>
        <v>0</v>
      </c>
      <c r="AT42" s="60">
        <v>0.0</v>
      </c>
      <c r="AU42" s="61">
        <f t="shared" si="94"/>
        <v>0</v>
      </c>
      <c r="AV42" s="60">
        <v>0.0</v>
      </c>
      <c r="AW42" s="61">
        <f t="shared" si="95"/>
        <v>0</v>
      </c>
      <c r="AX42" s="80"/>
      <c r="AY42" s="60">
        <v>0.0</v>
      </c>
      <c r="AZ42" s="61">
        <f t="shared" si="96"/>
        <v>0</v>
      </c>
      <c r="BA42" s="60">
        <v>0.0</v>
      </c>
      <c r="BB42" s="61">
        <f t="shared" ref="BB42:BB43" si="103">IF(BA44 = 0, 0, BA44/BA$73)</f>
        <v>0.0008441665729</v>
      </c>
      <c r="BC42" s="60">
        <v>115.0</v>
      </c>
      <c r="BD42" s="61">
        <f t="shared" ref="BD42:BD43" si="104">IF(BC44 = 0, 0, BC44/BC$73)</f>
        <v>0.0008588717548</v>
      </c>
      <c r="BE42" s="75">
        <v>34029.0</v>
      </c>
      <c r="BF42" s="61">
        <f t="shared" ref="BF42:BF43" si="105">IF(BE44 = 0, 0, BE44/BE$73)</f>
        <v>0</v>
      </c>
      <c r="BG42" s="80"/>
      <c r="BH42" s="65">
        <v>38354.0</v>
      </c>
      <c r="BI42" s="61">
        <f t="shared" ref="BI42:BI43" si="106">IF(BH44 = 0, 0, BH44/BH$73)</f>
        <v>0.0002546601203</v>
      </c>
    </row>
    <row r="43" ht="15.75" customHeight="1">
      <c r="A43" s="80"/>
      <c r="B43" s="39">
        <v>78.0</v>
      </c>
      <c r="C43" s="80"/>
      <c r="D43" s="59" t="str">
        <f>VLOOKUP($B43,Suporte!$A:$D,MATCH(Menu!$M$15,Suporte!$1:$1,0),0)</f>
        <v>Passivo de arrendamento</v>
      </c>
      <c r="E43" s="80"/>
      <c r="F43" s="60">
        <v>18081.0</v>
      </c>
      <c r="G43" s="61">
        <f t="shared" si="76"/>
        <v>0.1308245543</v>
      </c>
      <c r="H43" s="60">
        <v>23908.0</v>
      </c>
      <c r="I43" s="61">
        <f t="shared" si="77"/>
        <v>0.1608666398</v>
      </c>
      <c r="J43" s="60">
        <v>36535.0</v>
      </c>
      <c r="K43" s="61">
        <f t="shared" si="78"/>
        <v>0.2022676566</v>
      </c>
      <c r="L43" s="60">
        <v>7405.0</v>
      </c>
      <c r="M43" s="61">
        <f t="shared" si="79"/>
        <v>0.0346541372</v>
      </c>
      <c r="N43" s="62"/>
      <c r="O43" s="60">
        <v>6395.0</v>
      </c>
      <c r="P43" s="61">
        <f t="shared" si="80"/>
        <v>0.032328022</v>
      </c>
      <c r="Q43" s="60">
        <v>11012.0</v>
      </c>
      <c r="R43" s="61">
        <f t="shared" si="81"/>
        <v>0.0407798989</v>
      </c>
      <c r="S43" s="60">
        <v>13116.0</v>
      </c>
      <c r="T43" s="61">
        <f t="shared" si="82"/>
        <v>0.0502011337</v>
      </c>
      <c r="U43" s="60">
        <v>13009.0</v>
      </c>
      <c r="V43" s="61">
        <f t="shared" si="83"/>
        <v>0.04193989335</v>
      </c>
      <c r="W43" s="62"/>
      <c r="X43" s="60">
        <v>14092.0</v>
      </c>
      <c r="Y43" s="61">
        <f t="shared" si="84"/>
        <v>0.01510485613</v>
      </c>
      <c r="Z43" s="60">
        <v>14856.0</v>
      </c>
      <c r="AA43" s="61">
        <f t="shared" si="85"/>
        <v>0.01623273032</v>
      </c>
      <c r="AB43" s="60">
        <v>28540.0</v>
      </c>
      <c r="AC43" s="61">
        <f t="shared" si="86"/>
        <v>0.02843816294</v>
      </c>
      <c r="AD43" s="60">
        <v>31679.0</v>
      </c>
      <c r="AE43" s="61">
        <f t="shared" si="87"/>
        <v>0.0317094728</v>
      </c>
      <c r="AF43" s="62"/>
      <c r="AG43" s="60">
        <v>32783.0</v>
      </c>
      <c r="AH43" s="61">
        <f t="shared" si="88"/>
        <v>0.03524822565</v>
      </c>
      <c r="AI43" s="60">
        <v>36627.0</v>
      </c>
      <c r="AJ43" s="61">
        <f t="shared" si="89"/>
        <v>0.04070539571</v>
      </c>
      <c r="AK43" s="60">
        <v>34572.0</v>
      </c>
      <c r="AL43" s="61">
        <f t="shared" si="101"/>
        <v>0.0007932108363</v>
      </c>
      <c r="AM43" s="60">
        <v>26944.0</v>
      </c>
      <c r="AN43" s="61">
        <f t="shared" si="102"/>
        <v>0.001340713136</v>
      </c>
      <c r="AO43" s="62"/>
      <c r="AP43" s="60">
        <v>27747.0</v>
      </c>
      <c r="AQ43" s="61">
        <f t="shared" si="92"/>
        <v>0.03250806639</v>
      </c>
      <c r="AR43" s="60">
        <v>37930.0</v>
      </c>
      <c r="AS43" s="61">
        <f t="shared" si="93"/>
        <v>0.04663067839</v>
      </c>
      <c r="AT43" s="60">
        <v>38292.0</v>
      </c>
      <c r="AU43" s="61">
        <f t="shared" si="94"/>
        <v>0.04909079721</v>
      </c>
      <c r="AV43" s="60">
        <v>35967.0</v>
      </c>
      <c r="AW43" s="61">
        <f t="shared" si="95"/>
        <v>0.04502657127</v>
      </c>
      <c r="AX43" s="80"/>
      <c r="AY43" s="64">
        <v>26467.0</v>
      </c>
      <c r="AZ43" s="61">
        <f t="shared" si="96"/>
        <v>0.03493781236</v>
      </c>
      <c r="BA43" s="64">
        <v>16862.0</v>
      </c>
      <c r="BB43" s="61">
        <f t="shared" si="103"/>
        <v>0.001791077104</v>
      </c>
      <c r="BC43" s="64">
        <v>34897.0</v>
      </c>
      <c r="BD43" s="61">
        <f t="shared" si="104"/>
        <v>0.00197750717</v>
      </c>
      <c r="BE43" s="75">
        <v>105599.0</v>
      </c>
      <c r="BF43" s="61">
        <f t="shared" si="105"/>
        <v>0</v>
      </c>
      <c r="BG43" s="80"/>
      <c r="BH43" s="65">
        <v>99993.0</v>
      </c>
      <c r="BI43" s="61">
        <f t="shared" si="106"/>
        <v>0.005527622612</v>
      </c>
    </row>
    <row r="44" ht="15.75" customHeight="1">
      <c r="A44" s="80"/>
      <c r="B44" s="39">
        <v>79.0</v>
      </c>
      <c r="C44" s="80"/>
      <c r="D44" s="59" t="str">
        <f>VLOOKUP($B44,Suporte!$A:$D,MATCH(Menu!$M$15,Suporte!$1:$1,0),0)</f>
        <v>Provisão para contingências</v>
      </c>
      <c r="E44" s="80"/>
      <c r="F44" s="60">
        <v>476.0</v>
      </c>
      <c r="G44" s="61">
        <f t="shared" si="76"/>
        <v>0.003444084279</v>
      </c>
      <c r="H44" s="60">
        <v>476.0</v>
      </c>
      <c r="I44" s="61">
        <f t="shared" si="77"/>
        <v>0.003202799085</v>
      </c>
      <c r="J44" s="60">
        <v>476.0</v>
      </c>
      <c r="K44" s="61">
        <f t="shared" si="78"/>
        <v>0.002635264938</v>
      </c>
      <c r="L44" s="60">
        <v>0.0</v>
      </c>
      <c r="M44" s="61">
        <f t="shared" si="79"/>
        <v>0</v>
      </c>
      <c r="N44" s="62"/>
      <c r="O44" s="60">
        <v>0.0</v>
      </c>
      <c r="P44" s="61">
        <f t="shared" si="80"/>
        <v>0</v>
      </c>
      <c r="Q44" s="60">
        <v>0.0</v>
      </c>
      <c r="R44" s="61">
        <f t="shared" si="81"/>
        <v>0</v>
      </c>
      <c r="S44" s="60">
        <v>0.0</v>
      </c>
      <c r="T44" s="61">
        <f t="shared" si="82"/>
        <v>0</v>
      </c>
      <c r="U44" s="60">
        <v>0.0</v>
      </c>
      <c r="V44" s="61">
        <f t="shared" si="83"/>
        <v>0</v>
      </c>
      <c r="W44" s="62"/>
      <c r="X44" s="60">
        <v>0.0</v>
      </c>
      <c r="Y44" s="61">
        <f t="shared" si="84"/>
        <v>0</v>
      </c>
      <c r="Z44" s="60">
        <v>1203.0</v>
      </c>
      <c r="AA44" s="61">
        <f t="shared" si="85"/>
        <v>0.001314484019</v>
      </c>
      <c r="AB44" s="60">
        <v>876.0</v>
      </c>
      <c r="AC44" s="61">
        <f t="shared" si="86"/>
        <v>0.0008728742374</v>
      </c>
      <c r="AD44" s="60">
        <v>734.0</v>
      </c>
      <c r="AE44" s="61">
        <f t="shared" si="87"/>
        <v>0.0007347060525</v>
      </c>
      <c r="AF44" s="62"/>
      <c r="AG44" s="60">
        <v>704.0</v>
      </c>
      <c r="AH44" s="61">
        <f t="shared" si="88"/>
        <v>0.0007569395986</v>
      </c>
      <c r="AI44" s="60">
        <v>704.0</v>
      </c>
      <c r="AJ44" s="61">
        <f t="shared" si="89"/>
        <v>0.0007823900014</v>
      </c>
      <c r="AK44" s="60">
        <v>704.0</v>
      </c>
      <c r="AL44" s="61">
        <f t="shared" si="101"/>
        <v>0.002952006238</v>
      </c>
      <c r="AM44" s="60">
        <v>1216.0</v>
      </c>
      <c r="AN44" s="61">
        <f t="shared" si="102"/>
        <v>0.002671503231</v>
      </c>
      <c r="AO44" s="62"/>
      <c r="AP44" s="60">
        <v>1077.0</v>
      </c>
      <c r="AQ44" s="61">
        <f t="shared" si="92"/>
        <v>0.001261800825</v>
      </c>
      <c r="AR44" s="60">
        <v>2111.0</v>
      </c>
      <c r="AS44" s="61">
        <f t="shared" si="93"/>
        <v>0.002595237598</v>
      </c>
      <c r="AT44" s="60">
        <v>1877.0</v>
      </c>
      <c r="AU44" s="61">
        <f t="shared" si="94"/>
        <v>0.002406336215</v>
      </c>
      <c r="AV44" s="60">
        <v>696.0</v>
      </c>
      <c r="AW44" s="61">
        <f t="shared" si="95"/>
        <v>0.0008713124143</v>
      </c>
      <c r="AX44" s="83"/>
      <c r="AY44" s="64">
        <v>606.0</v>
      </c>
      <c r="AZ44" s="61">
        <f t="shared" si="96"/>
        <v>0.0007999514221</v>
      </c>
      <c r="BA44" s="64">
        <v>608.0</v>
      </c>
      <c r="BB44" s="61">
        <f t="shared" ref="BB44:BB45" si="107">IF(BA44 = 0, 0, BA44/BA$73)</f>
        <v>0.0008441665729</v>
      </c>
      <c r="BC44" s="64">
        <v>572.0</v>
      </c>
      <c r="BD44" s="61">
        <f t="shared" ref="BD44:BD45" si="108">IF(BC44 = 0, 0, BC44/BC$73)</f>
        <v>0.0008588717548</v>
      </c>
      <c r="BE44" s="64">
        <v>0.0</v>
      </c>
      <c r="BF44" s="61">
        <f t="shared" ref="BF44:BF45" si="109">IF(BE44 = 0, 0, BE44/BE$73)</f>
        <v>0</v>
      </c>
      <c r="BG44" s="83"/>
      <c r="BH44" s="65">
        <v>493.0</v>
      </c>
      <c r="BI44" s="61">
        <f t="shared" ref="BI44:BI45" si="110">IF(BH44 = 0, 0, BH44/BH$73)</f>
        <v>0.0002546601203</v>
      </c>
    </row>
    <row r="45" ht="15.75" customHeight="1">
      <c r="A45" s="80"/>
      <c r="B45" s="39">
        <v>80.0</v>
      </c>
      <c r="C45" s="80"/>
      <c r="D45" s="59" t="str">
        <f>VLOOKUP($B45,Suporte!$A:$D,MATCH(Menu!$M$15,Suporte!$1:$1,0),0)</f>
        <v>Provisões</v>
      </c>
      <c r="E45" s="80"/>
      <c r="F45" s="66">
        <v>2210.0</v>
      </c>
      <c r="G45" s="67">
        <f t="shared" si="76"/>
        <v>0.01599039129</v>
      </c>
      <c r="H45" s="66">
        <v>2130.0</v>
      </c>
      <c r="I45" s="67">
        <f t="shared" si="77"/>
        <v>0.01433185305</v>
      </c>
      <c r="J45" s="66">
        <v>2678.0</v>
      </c>
      <c r="K45" s="67">
        <f t="shared" si="78"/>
        <v>0.01482613341</v>
      </c>
      <c r="L45" s="66">
        <v>1663.0</v>
      </c>
      <c r="M45" s="67">
        <f t="shared" si="79"/>
        <v>0.007782556404</v>
      </c>
      <c r="N45" s="62"/>
      <c r="O45" s="66">
        <v>1359.0</v>
      </c>
      <c r="P45" s="67">
        <f t="shared" si="80"/>
        <v>0.006870020625</v>
      </c>
      <c r="Q45" s="66">
        <v>1748.0</v>
      </c>
      <c r="R45" s="67">
        <f t="shared" si="81"/>
        <v>0.006473234951</v>
      </c>
      <c r="S45" s="66">
        <v>1805.0</v>
      </c>
      <c r="T45" s="67">
        <f t="shared" si="82"/>
        <v>0.006908588466</v>
      </c>
      <c r="U45" s="66">
        <v>1218.0</v>
      </c>
      <c r="V45" s="67">
        <f t="shared" si="83"/>
        <v>0.003926726889</v>
      </c>
      <c r="W45" s="62"/>
      <c r="X45" s="66">
        <v>1088.0</v>
      </c>
      <c r="Y45" s="67">
        <f t="shared" si="84"/>
        <v>0.001166199508</v>
      </c>
      <c r="Z45" s="66">
        <v>2386.0</v>
      </c>
      <c r="AA45" s="67">
        <f t="shared" si="85"/>
        <v>0.002607114604</v>
      </c>
      <c r="AB45" s="66">
        <v>2426.0</v>
      </c>
      <c r="AC45" s="67">
        <f t="shared" si="86"/>
        <v>0.002417343493</v>
      </c>
      <c r="AD45" s="66">
        <v>1622.0</v>
      </c>
      <c r="AE45" s="67">
        <f t="shared" si="87"/>
        <v>0.001623560241</v>
      </c>
      <c r="AF45" s="62"/>
      <c r="AG45" s="66">
        <v>1844.0</v>
      </c>
      <c r="AH45" s="67">
        <f t="shared" si="88"/>
        <v>0.001982665653</v>
      </c>
      <c r="AI45" s="66">
        <v>1844.0</v>
      </c>
      <c r="AJ45" s="67">
        <f t="shared" si="89"/>
        <v>0.002049328356</v>
      </c>
      <c r="AK45" s="66">
        <v>2620.0</v>
      </c>
      <c r="AL45" s="67">
        <f t="shared" si="101"/>
        <v>0</v>
      </c>
      <c r="AM45" s="66">
        <v>2423.0</v>
      </c>
      <c r="AN45" s="67">
        <f t="shared" si="102"/>
        <v>0</v>
      </c>
      <c r="AO45" s="62"/>
      <c r="AP45" s="66">
        <v>1521.0</v>
      </c>
      <c r="AQ45" s="67">
        <f t="shared" si="92"/>
        <v>0.001781986124</v>
      </c>
      <c r="AR45" s="66">
        <v>1119.0</v>
      </c>
      <c r="AS45" s="67">
        <f t="shared" si="93"/>
        <v>0.001375684923</v>
      </c>
      <c r="AT45" s="66">
        <v>1004.0</v>
      </c>
      <c r="AU45" s="67">
        <f t="shared" si="94"/>
        <v>0.001287139883</v>
      </c>
      <c r="AV45" s="66">
        <v>1414.0</v>
      </c>
      <c r="AW45" s="67">
        <f t="shared" si="95"/>
        <v>0.001770166313</v>
      </c>
      <c r="AX45" s="80"/>
      <c r="AY45" s="68">
        <v>1303.0</v>
      </c>
      <c r="AZ45" s="67">
        <f t="shared" si="96"/>
        <v>0.001720027563</v>
      </c>
      <c r="BA45" s="68">
        <v>1290.0</v>
      </c>
      <c r="BB45" s="67">
        <f t="shared" si="107"/>
        <v>0.001791077104</v>
      </c>
      <c r="BC45" s="68">
        <v>1317.0</v>
      </c>
      <c r="BD45" s="67">
        <f t="shared" si="108"/>
        <v>0.00197750717</v>
      </c>
      <c r="BE45" s="68">
        <v>0.0</v>
      </c>
      <c r="BF45" s="67">
        <f t="shared" si="109"/>
        <v>0</v>
      </c>
      <c r="BG45" s="80"/>
      <c r="BH45" s="69">
        <v>10701.0</v>
      </c>
      <c r="BI45" s="67">
        <f t="shared" si="110"/>
        <v>0.005527622612</v>
      </c>
    </row>
    <row r="46" ht="15.75" customHeight="1">
      <c r="A46" s="80"/>
      <c r="B46" s="80"/>
      <c r="C46" s="80"/>
      <c r="D46" s="55"/>
      <c r="E46" s="80"/>
      <c r="F46" s="70"/>
      <c r="G46" s="71"/>
      <c r="H46" s="70"/>
      <c r="I46" s="71"/>
      <c r="J46" s="70"/>
      <c r="K46" s="71"/>
      <c r="L46" s="70"/>
      <c r="M46" s="71"/>
      <c r="N46" s="62"/>
      <c r="O46" s="70"/>
      <c r="P46" s="71"/>
      <c r="Q46" s="70"/>
      <c r="R46" s="71"/>
      <c r="S46" s="70"/>
      <c r="T46" s="71"/>
      <c r="U46" s="70"/>
      <c r="V46" s="71"/>
      <c r="W46" s="62"/>
      <c r="X46" s="70"/>
      <c r="Y46" s="71"/>
      <c r="Z46" s="70"/>
      <c r="AA46" s="71"/>
      <c r="AB46" s="70"/>
      <c r="AC46" s="71"/>
      <c r="AD46" s="70"/>
      <c r="AE46" s="71"/>
      <c r="AF46" s="62"/>
      <c r="AG46" s="70"/>
      <c r="AH46" s="71"/>
      <c r="AI46" s="70"/>
      <c r="AJ46" s="71"/>
      <c r="AK46" s="70"/>
      <c r="AL46" s="71"/>
      <c r="AM46" s="70"/>
      <c r="AN46" s="71"/>
      <c r="AO46" s="62"/>
      <c r="AP46" s="70"/>
      <c r="AQ46" s="71"/>
      <c r="AR46" s="70"/>
      <c r="AS46" s="71"/>
      <c r="AT46" s="70"/>
      <c r="AU46" s="71"/>
      <c r="AV46" s="70"/>
      <c r="AW46" s="71"/>
      <c r="AX46" s="80"/>
      <c r="AY46" s="64"/>
      <c r="AZ46" s="71"/>
      <c r="BA46" s="64"/>
      <c r="BB46" s="71"/>
      <c r="BC46" s="64"/>
      <c r="BD46" s="71"/>
      <c r="BE46" s="64"/>
      <c r="BF46" s="71"/>
      <c r="BG46" s="80"/>
      <c r="BH46" s="64"/>
      <c r="BI46" s="71"/>
    </row>
    <row r="47" ht="15.75" customHeight="1">
      <c r="A47" s="80"/>
      <c r="B47" s="39">
        <v>81.0</v>
      </c>
      <c r="C47" s="80"/>
      <c r="D47" s="51" t="str">
        <f>VLOOKUP($B47,Suporte!$A:$D,MATCH(Menu!$M$15,Suporte!$1:$1,0),0)</f>
        <v>Total do passivo circulante</v>
      </c>
      <c r="E47" s="80"/>
      <c r="F47" s="72">
        <f>SUM(F35:F45)</f>
        <v>123718</v>
      </c>
      <c r="G47" s="73">
        <f>IF(F47 = 0, 0, F47/F$73)</f>
        <v>0.8951580227</v>
      </c>
      <c r="H47" s="72">
        <f>SUM(H35:H45)</f>
        <v>141085</v>
      </c>
      <c r="I47" s="73">
        <f>IF(H47 = 0, 0, H47/H$73)</f>
        <v>0.9493002288</v>
      </c>
      <c r="J47" s="72">
        <f>SUM(J35:J45)</f>
        <v>182980</v>
      </c>
      <c r="K47" s="73">
        <f>IF(J47 = 0, 0, J47/J$73)</f>
        <v>1.013026845</v>
      </c>
      <c r="L47" s="72">
        <f>SUM(L35:L45)</f>
        <v>182679</v>
      </c>
      <c r="M47" s="73">
        <f>IF(L47 = 0, 0, L47/L$73)</f>
        <v>0.8549065672</v>
      </c>
      <c r="N47" s="62"/>
      <c r="O47" s="72">
        <f>SUM(O35:O45)</f>
        <v>159439</v>
      </c>
      <c r="P47" s="73">
        <f>IF(O47 = 0, 0, O47/O$73)</f>
        <v>0.8059964816</v>
      </c>
      <c r="Q47" s="72">
        <f>SUM(Q35:Q45)</f>
        <v>240657</v>
      </c>
      <c r="R47" s="73">
        <f>IF(Q47 = 0, 0, Q47/Q$73)</f>
        <v>0.8912066954</v>
      </c>
      <c r="S47" s="72">
        <f>SUM(S35:S45)</f>
        <v>217903</v>
      </c>
      <c r="T47" s="73">
        <f>IF(S47 = 0, 0, S47/S$73)</f>
        <v>0.8340178131</v>
      </c>
      <c r="U47" s="72">
        <f>SUM(U35:U45)</f>
        <v>252270</v>
      </c>
      <c r="V47" s="73">
        <f>IF(U47 = 0, 0, U47/U$73)</f>
        <v>0.8132967097</v>
      </c>
      <c r="W47" s="62"/>
      <c r="X47" s="72">
        <f>SUM(X35:X45)</f>
        <v>191197</v>
      </c>
      <c r="Y47" s="73">
        <f>IF(X47 = 0, 0, X47/X$73)</f>
        <v>0.2049391979</v>
      </c>
      <c r="Z47" s="72">
        <f>SUM(Z35:Z45)</f>
        <v>162805</v>
      </c>
      <c r="AA47" s="73">
        <f>IF(Z47 = 0, 0, Z47/Z$73)</f>
        <v>0.1778924112</v>
      </c>
      <c r="AB47" s="72">
        <f>SUM(AB35:AB45)</f>
        <v>174412</v>
      </c>
      <c r="AC47" s="73">
        <f>IF(AB47 = 0, 0, AB47/AB$73)</f>
        <v>0.1737896592</v>
      </c>
      <c r="AD47" s="72">
        <f>SUM(AD35:AD45)</f>
        <v>186459</v>
      </c>
      <c r="AE47" s="73">
        <f>IF(AD47 = 0, 0, AD47/AD$73)</f>
        <v>0.1866383595</v>
      </c>
      <c r="AF47" s="62"/>
      <c r="AG47" s="72">
        <f>SUM(AG35:AG45)</f>
        <v>145952</v>
      </c>
      <c r="AH47" s="73">
        <f>IF(AG47 = 0, 0, AG47/AG$73)</f>
        <v>0.1569273413</v>
      </c>
      <c r="AI47" s="72">
        <f>SUM(AI35:AI45)</f>
        <v>143399</v>
      </c>
      <c r="AJ47" s="73">
        <f>IF(AI47 = 0, 0, AI47/AI$73)</f>
        <v>0.1593663975</v>
      </c>
      <c r="AK47" s="72">
        <f>SUM(AK35:AK45)</f>
        <v>155783</v>
      </c>
      <c r="AL47" s="73">
        <f>IF(AK47 = 0, 0, AK47/AK$73)</f>
        <v>0.1755238121</v>
      </c>
      <c r="AM47" s="72">
        <f>SUM(AM35:AM45)</f>
        <v>191278</v>
      </c>
      <c r="AN47" s="73">
        <f>IF(AM47 = 0, 0, AM47/AM$73)</f>
        <v>0.2108954993</v>
      </c>
      <c r="AO47" s="62"/>
      <c r="AP47" s="72">
        <f>SUM(AP35:AP45)</f>
        <v>162134</v>
      </c>
      <c r="AQ47" s="73">
        <f>IF(AP47 = 0, 0, AP47/AP$73)</f>
        <v>0.1899543315</v>
      </c>
      <c r="AR47" s="72">
        <f>SUM(AR35:AR45)</f>
        <v>145366</v>
      </c>
      <c r="AS47" s="73">
        <f>IF(AR47 = 0, 0, AR47/AR$73)</f>
        <v>0.1787111836</v>
      </c>
      <c r="AT47" s="72">
        <f>SUM(AT35:AT45)</f>
        <v>155890</v>
      </c>
      <c r="AU47" s="73">
        <f>IF(AT47 = 0, 0, AT47/AT$73)</f>
        <v>0.199852825</v>
      </c>
      <c r="AV47" s="72">
        <f>SUM(AV35:AV45)</f>
        <v>195375</v>
      </c>
      <c r="AW47" s="73">
        <f>IF(AV47 = 0, 0, AV47/AV$73)</f>
        <v>0.2445871594</v>
      </c>
      <c r="AX47" s="80"/>
      <c r="AY47" s="74">
        <f>SUM(AY35:AY45)</f>
        <v>169298</v>
      </c>
      <c r="AZ47" s="73">
        <f>IF(AY47 = 0, 0, AY47/AY$73)</f>
        <v>0.2234821384</v>
      </c>
      <c r="BA47" s="74">
        <f>SUM(BA35:BA45)</f>
        <v>148237</v>
      </c>
      <c r="BB47" s="73">
        <f>IF(BA47 = 0, 0, BA47/BA$73)</f>
        <v>0.2058169741</v>
      </c>
      <c r="BC47" s="74">
        <f>SUM(BC35:BC45)</f>
        <v>131851</v>
      </c>
      <c r="BD47" s="73">
        <f>IF(BC47 = 0, 0, BC47/BC$73)</f>
        <v>0.1979774471</v>
      </c>
      <c r="BE47" s="74">
        <f>SUM(BE35:BE45)</f>
        <v>594090</v>
      </c>
      <c r="BF47" s="73">
        <f>IF(BE47 = 0, 0, BE47/BE$73)</f>
        <v>0.2925079098</v>
      </c>
      <c r="BG47" s="80"/>
      <c r="BH47" s="74">
        <f>SUM(BH35:BH45)</f>
        <v>577800</v>
      </c>
      <c r="BI47" s="73">
        <f>IF(BH47 = 0, 0, BH47/BH$73)</f>
        <v>0.2984637272</v>
      </c>
    </row>
    <row r="48" ht="15.75" customHeight="1">
      <c r="A48" s="80"/>
      <c r="B48" s="80"/>
      <c r="C48" s="80"/>
      <c r="D48" s="55"/>
      <c r="E48" s="80"/>
      <c r="F48" s="70"/>
      <c r="G48" s="71"/>
      <c r="H48" s="70"/>
      <c r="I48" s="71"/>
      <c r="J48" s="70"/>
      <c r="K48" s="71"/>
      <c r="L48" s="70"/>
      <c r="M48" s="71"/>
      <c r="N48" s="62"/>
      <c r="O48" s="70"/>
      <c r="P48" s="71"/>
      <c r="Q48" s="70"/>
      <c r="R48" s="71"/>
      <c r="S48" s="70"/>
      <c r="T48" s="71"/>
      <c r="U48" s="70"/>
      <c r="V48" s="71"/>
      <c r="W48" s="62"/>
      <c r="X48" s="70"/>
      <c r="Y48" s="71"/>
      <c r="Z48" s="70"/>
      <c r="AA48" s="71"/>
      <c r="AB48" s="70"/>
      <c r="AC48" s="71"/>
      <c r="AD48" s="70"/>
      <c r="AE48" s="71"/>
      <c r="AF48" s="62"/>
      <c r="AG48" s="70"/>
      <c r="AH48" s="71"/>
      <c r="AI48" s="70"/>
      <c r="AJ48" s="71"/>
      <c r="AK48" s="70"/>
      <c r="AL48" s="71"/>
      <c r="AM48" s="70"/>
      <c r="AN48" s="71"/>
      <c r="AO48" s="62"/>
      <c r="AP48" s="70"/>
      <c r="AQ48" s="71"/>
      <c r="AR48" s="70"/>
      <c r="AS48" s="71"/>
      <c r="AT48" s="70"/>
      <c r="AU48" s="71"/>
      <c r="AV48" s="70"/>
      <c r="AW48" s="71"/>
      <c r="AX48" s="80"/>
      <c r="AY48" s="64"/>
      <c r="AZ48" s="71"/>
      <c r="BA48" s="64"/>
      <c r="BB48" s="71"/>
      <c r="BC48" s="64"/>
      <c r="BD48" s="71"/>
      <c r="BE48" s="64"/>
      <c r="BF48" s="71"/>
      <c r="BG48" s="80"/>
      <c r="BH48" s="64"/>
      <c r="BI48" s="71"/>
    </row>
    <row r="49" ht="15.75" customHeight="1">
      <c r="A49" s="80"/>
      <c r="B49" s="39">
        <v>55.0</v>
      </c>
      <c r="C49" s="80"/>
      <c r="D49" s="51" t="str">
        <f>VLOOKUP($B49,Suporte!$A:$D,MATCH(Menu!$M$15,Suporte!$1:$1,0),0)</f>
        <v>Não circulante</v>
      </c>
      <c r="E49" s="80"/>
      <c r="F49" s="70"/>
      <c r="G49" s="71"/>
      <c r="H49" s="70"/>
      <c r="I49" s="71"/>
      <c r="J49" s="70"/>
      <c r="K49" s="71"/>
      <c r="L49" s="70"/>
      <c r="M49" s="71"/>
      <c r="N49" s="62"/>
      <c r="O49" s="70"/>
      <c r="P49" s="71"/>
      <c r="Q49" s="70"/>
      <c r="R49" s="71"/>
      <c r="S49" s="70"/>
      <c r="T49" s="71"/>
      <c r="U49" s="70"/>
      <c r="V49" s="71"/>
      <c r="W49" s="62"/>
      <c r="X49" s="70"/>
      <c r="Y49" s="71"/>
      <c r="Z49" s="70"/>
      <c r="AA49" s="71"/>
      <c r="AB49" s="70"/>
      <c r="AC49" s="71"/>
      <c r="AD49" s="70"/>
      <c r="AE49" s="71"/>
      <c r="AF49" s="62"/>
      <c r="AG49" s="70"/>
      <c r="AH49" s="71"/>
      <c r="AI49" s="70"/>
      <c r="AJ49" s="71"/>
      <c r="AK49" s="70"/>
      <c r="AL49" s="71"/>
      <c r="AM49" s="70"/>
      <c r="AN49" s="71"/>
      <c r="AO49" s="62"/>
      <c r="AP49" s="70"/>
      <c r="AQ49" s="71"/>
      <c r="AR49" s="70"/>
      <c r="AS49" s="71"/>
      <c r="AT49" s="70"/>
      <c r="AU49" s="71"/>
      <c r="AV49" s="70"/>
      <c r="AW49" s="71"/>
      <c r="AX49" s="80"/>
      <c r="AY49" s="64"/>
      <c r="AZ49" s="71"/>
      <c r="BA49" s="64"/>
      <c r="BB49" s="71"/>
      <c r="BC49" s="64"/>
      <c r="BD49" s="71"/>
      <c r="BE49" s="64"/>
      <c r="BF49" s="71"/>
      <c r="BG49" s="80"/>
      <c r="BH49" s="64"/>
      <c r="BI49" s="71"/>
    </row>
    <row r="50" ht="15.75" customHeight="1">
      <c r="A50" s="80"/>
      <c r="B50" s="39">
        <v>83.0</v>
      </c>
      <c r="C50" s="80"/>
      <c r="D50" s="59" t="str">
        <f>VLOOKUP($B50,Suporte!$A:$D,MATCH(Menu!$M$15,Suporte!$1:$1,0),0)</f>
        <v>Provisão para perdas em investimentos</v>
      </c>
      <c r="E50" s="80"/>
      <c r="F50" s="60">
        <v>0.0</v>
      </c>
      <c r="G50" s="61">
        <f>IF(F50 = 0, 0, F50/F$73)</f>
        <v>0</v>
      </c>
      <c r="H50" s="60">
        <v>0.0</v>
      </c>
      <c r="I50" s="61">
        <f>IF(H50 = 0, 0, H50/H$73)</f>
        <v>0</v>
      </c>
      <c r="J50" s="60">
        <v>0.0</v>
      </c>
      <c r="K50" s="61">
        <f>IF(J50 = 0, 0, J50/J$73)</f>
        <v>0</v>
      </c>
      <c r="L50" s="60">
        <v>0.0</v>
      </c>
      <c r="M50" s="61">
        <f>IF(L50 = 0, 0, L50/L$73)</f>
        <v>0</v>
      </c>
      <c r="N50" s="62"/>
      <c r="O50" s="60">
        <v>0.0</v>
      </c>
      <c r="P50" s="61">
        <f>IF(O50 = 0, 0, O50/O$73)</f>
        <v>0</v>
      </c>
      <c r="Q50" s="60">
        <v>0.0</v>
      </c>
      <c r="R50" s="61">
        <f>IF(Q50 = 0, 0, Q50/Q$73)</f>
        <v>0</v>
      </c>
      <c r="S50" s="60">
        <v>0.0</v>
      </c>
      <c r="T50" s="61">
        <f>IF(S50 = 0, 0, S50/S$73)</f>
        <v>0</v>
      </c>
      <c r="U50" s="60">
        <v>0.0</v>
      </c>
      <c r="V50" s="61">
        <f>IF(U50 = 0, 0, U50/U$73)</f>
        <v>0</v>
      </c>
      <c r="W50" s="62"/>
      <c r="X50" s="60">
        <v>0.0</v>
      </c>
      <c r="Y50" s="61">
        <f>IF(X50 = 0, 0, X50/X$73)</f>
        <v>0</v>
      </c>
      <c r="Z50" s="60">
        <v>0.0</v>
      </c>
      <c r="AA50" s="61">
        <f>IF(Z50 = 0, 0, Z50/Z$73)</f>
        <v>0</v>
      </c>
      <c r="AB50" s="60">
        <v>0.0</v>
      </c>
      <c r="AC50" s="61">
        <f>IF(AB50 = 0, 0, AB50/AB$73)</f>
        <v>0</v>
      </c>
      <c r="AD50" s="60">
        <v>0.0</v>
      </c>
      <c r="AE50" s="61">
        <f>IF(AD50 = 0, 0, AD50/AD$73)</f>
        <v>0</v>
      </c>
      <c r="AF50" s="62"/>
      <c r="AG50" s="60">
        <v>0.0</v>
      </c>
      <c r="AH50" s="61">
        <f>IF(AG50 = 0, 0, AG50/AG$73)</f>
        <v>0</v>
      </c>
      <c r="AI50" s="60">
        <v>0.0</v>
      </c>
      <c r="AJ50" s="61">
        <f>IF(AI50 = 0, 0, AI50/AI$73)</f>
        <v>0</v>
      </c>
      <c r="AK50" s="60">
        <v>0.0</v>
      </c>
      <c r="AL50" s="61">
        <f>IF(AK50 = 0, 0, AK50/AK$73)</f>
        <v>0</v>
      </c>
      <c r="AM50" s="60">
        <v>0.0</v>
      </c>
      <c r="AN50" s="61">
        <f>IF(AM50 = 0, 0, AM50/AM$73)</f>
        <v>0</v>
      </c>
      <c r="AO50" s="62"/>
      <c r="AP50" s="60">
        <v>0.0</v>
      </c>
      <c r="AQ50" s="61">
        <f>IF(AP50 = 0, 0, AP50/AP$73)</f>
        <v>0</v>
      </c>
      <c r="AR50" s="60">
        <v>0.0</v>
      </c>
      <c r="AS50" s="61">
        <f>IF(AR50 = 0, 0, AR50/AR$73)</f>
        <v>0</v>
      </c>
      <c r="AT50" s="60">
        <v>0.0</v>
      </c>
      <c r="AU50" s="61">
        <f>IF(AT50 = 0, 0, AT50/AT$73)</f>
        <v>0</v>
      </c>
      <c r="AV50" s="60">
        <v>0.0</v>
      </c>
      <c r="AW50" s="61">
        <f>IF(AV50 = 0, 0, AV50/AV$73)</f>
        <v>0</v>
      </c>
      <c r="AX50" s="80"/>
      <c r="AY50" s="60">
        <v>0.0</v>
      </c>
      <c r="AZ50" s="61">
        <f t="shared" ref="AZ50:AZ59" si="111">IF(AY50 = 0, 0, AY50/AY$73)</f>
        <v>0</v>
      </c>
      <c r="BA50" s="60">
        <v>0.0</v>
      </c>
      <c r="BB50" s="61">
        <f t="shared" ref="BB50:BB59" si="112">IF(BA50 = 0, 0, BA50/BA$73)</f>
        <v>0</v>
      </c>
      <c r="BC50" s="60">
        <v>0.0</v>
      </c>
      <c r="BD50" s="61">
        <f t="shared" ref="BD50:BD59" si="113">IF(BC50 = 0, 0, BC50/BC$73)</f>
        <v>0</v>
      </c>
      <c r="BE50" s="60">
        <v>0.0</v>
      </c>
      <c r="BF50" s="61">
        <f t="shared" ref="BF50:BF59" si="114">IF(BE50 = 0, 0, BE50/BE$73)</f>
        <v>0</v>
      </c>
      <c r="BG50" s="80"/>
      <c r="BH50" s="60">
        <v>0.0</v>
      </c>
      <c r="BI50" s="61">
        <f t="shared" ref="BI50:BI59" si="115">IF(BH50 = 0, 0, BH50/BH$73)</f>
        <v>0</v>
      </c>
    </row>
    <row r="51" ht="15.75" customHeight="1">
      <c r="A51" s="80"/>
      <c r="B51" s="39"/>
      <c r="C51" s="80"/>
      <c r="D51" s="84" t="s">
        <v>236</v>
      </c>
      <c r="E51" s="80"/>
      <c r="F51" s="60"/>
      <c r="G51" s="61"/>
      <c r="H51" s="60"/>
      <c r="I51" s="61"/>
      <c r="J51" s="60"/>
      <c r="K51" s="61"/>
      <c r="L51" s="60"/>
      <c r="M51" s="61"/>
      <c r="N51" s="62"/>
      <c r="O51" s="60"/>
      <c r="P51" s="61"/>
      <c r="Q51" s="60"/>
      <c r="R51" s="61"/>
      <c r="S51" s="60"/>
      <c r="T51" s="61"/>
      <c r="U51" s="60"/>
      <c r="V51" s="61"/>
      <c r="W51" s="62"/>
      <c r="X51" s="60"/>
      <c r="Y51" s="61"/>
      <c r="Z51" s="60"/>
      <c r="AA51" s="61"/>
      <c r="AB51" s="60"/>
      <c r="AC51" s="61"/>
      <c r="AD51" s="60"/>
      <c r="AE51" s="61"/>
      <c r="AF51" s="62"/>
      <c r="AG51" s="60"/>
      <c r="AH51" s="61"/>
      <c r="AI51" s="60"/>
      <c r="AJ51" s="61"/>
      <c r="AK51" s="60"/>
      <c r="AL51" s="61"/>
      <c r="AM51" s="60"/>
      <c r="AN51" s="61"/>
      <c r="AO51" s="62"/>
      <c r="AP51" s="60"/>
      <c r="AQ51" s="61"/>
      <c r="AR51" s="60"/>
      <c r="AS51" s="61"/>
      <c r="AT51" s="60"/>
      <c r="AU51" s="61"/>
      <c r="AV51" s="60"/>
      <c r="AW51" s="61"/>
      <c r="AX51" s="80"/>
      <c r="AY51" s="60">
        <v>0.0</v>
      </c>
      <c r="AZ51" s="61">
        <f t="shared" si="111"/>
        <v>0</v>
      </c>
      <c r="BA51" s="60">
        <v>0.0</v>
      </c>
      <c r="BB51" s="61">
        <f t="shared" si="112"/>
        <v>0</v>
      </c>
      <c r="BC51" s="60">
        <v>0.0</v>
      </c>
      <c r="BD51" s="61">
        <f t="shared" si="113"/>
        <v>0</v>
      </c>
      <c r="BE51" s="65">
        <v>8550.0</v>
      </c>
      <c r="BF51" s="61">
        <f t="shared" si="114"/>
        <v>0.004209703292</v>
      </c>
      <c r="BG51" s="80"/>
      <c r="BH51" s="65">
        <v>8550.0</v>
      </c>
      <c r="BI51" s="61">
        <f t="shared" si="115"/>
        <v>0.004416519328</v>
      </c>
    </row>
    <row r="52" ht="15.75" customHeight="1">
      <c r="A52" s="80"/>
      <c r="B52" s="39">
        <v>219.0</v>
      </c>
      <c r="C52" s="80"/>
      <c r="D52" s="59" t="str">
        <f>VLOOKUP($B52,Suporte!$A:$D,MATCH(Menu!$M$15,Suporte!$1:$1,0),0)</f>
        <v>Dívidas com acionistas não controladores</v>
      </c>
      <c r="E52" s="80"/>
      <c r="F52" s="60">
        <v>0.0</v>
      </c>
      <c r="G52" s="61">
        <f t="shared" ref="G52:G59" si="116">IF(F52 = 0, 0, F52/F$73)</f>
        <v>0</v>
      </c>
      <c r="H52" s="60">
        <v>0.0</v>
      </c>
      <c r="I52" s="61">
        <f t="shared" ref="I52:I59" si="117">IF(H52 = 0, 0, H52/H$73)</f>
        <v>0</v>
      </c>
      <c r="J52" s="60">
        <v>0.0</v>
      </c>
      <c r="K52" s="61">
        <f t="shared" ref="K52:K59" si="118">IF(J52 = 0, 0, J52/J$73)</f>
        <v>0</v>
      </c>
      <c r="L52" s="60">
        <v>0.0</v>
      </c>
      <c r="M52" s="61">
        <f t="shared" ref="M52:M59" si="119">IF(L52 = 0, 0, L52/L$73)</f>
        <v>0</v>
      </c>
      <c r="N52" s="62"/>
      <c r="O52" s="60">
        <v>0.0</v>
      </c>
      <c r="P52" s="61">
        <f t="shared" ref="P52:P59" si="120">IF(O52 = 0, 0, O52/O$73)</f>
        <v>0</v>
      </c>
      <c r="Q52" s="60">
        <v>0.0</v>
      </c>
      <c r="R52" s="61">
        <f t="shared" ref="R52:R59" si="121">IF(Q52 = 0, 0, Q52/Q$73)</f>
        <v>0</v>
      </c>
      <c r="S52" s="60">
        <v>0.0</v>
      </c>
      <c r="T52" s="61">
        <f t="shared" ref="T52:T59" si="122">IF(S52 = 0, 0, S52/S$73)</f>
        <v>0</v>
      </c>
      <c r="U52" s="60">
        <v>0.0</v>
      </c>
      <c r="V52" s="61">
        <f t="shared" ref="V52:V59" si="123">IF(U52 = 0, 0, U52/U$73)</f>
        <v>0</v>
      </c>
      <c r="W52" s="62"/>
      <c r="X52" s="60">
        <v>0.0</v>
      </c>
      <c r="Y52" s="61">
        <f t="shared" ref="Y52:Y59" si="124">IF(X52 = 0, 0, X52/X$73)</f>
        <v>0</v>
      </c>
      <c r="Z52" s="60">
        <v>0.0</v>
      </c>
      <c r="AA52" s="61">
        <f t="shared" ref="AA52:AA59" si="125">IF(Z52 = 0, 0, Z52/Z$73)</f>
        <v>0</v>
      </c>
      <c r="AB52" s="60">
        <v>0.0</v>
      </c>
      <c r="AC52" s="61">
        <f t="shared" ref="AC52:AC59" si="126">IF(AB52 = 0, 0, AB52/AB$73)</f>
        <v>0</v>
      </c>
      <c r="AD52" s="60">
        <v>0.0</v>
      </c>
      <c r="AE52" s="61">
        <f t="shared" ref="AE52:AE59" si="127">IF(AD52 = 0, 0, AD52/AD$73)</f>
        <v>0</v>
      </c>
      <c r="AF52" s="62"/>
      <c r="AG52" s="60">
        <v>0.0</v>
      </c>
      <c r="AH52" s="61">
        <f t="shared" ref="AH52:AH59" si="128">IF(AG52 = 0, 0, AG52/AG$73)</f>
        <v>0</v>
      </c>
      <c r="AI52" s="60">
        <v>0.0</v>
      </c>
      <c r="AJ52" s="61">
        <f t="shared" ref="AJ52:AJ59" si="129">IF(AI52 = 0, 0, AI52/AI$73)</f>
        <v>0</v>
      </c>
      <c r="AK52" s="60">
        <v>0.0</v>
      </c>
      <c r="AL52" s="61">
        <f t="shared" ref="AL52:AL59" si="130">IF(AK52 = 0, 0, AK52/AK$73)</f>
        <v>0</v>
      </c>
      <c r="AM52" s="60">
        <v>0.0</v>
      </c>
      <c r="AN52" s="61">
        <f t="shared" ref="AN52:AN59" si="131">IF(AM52 = 0, 0, AM52/AM$73)</f>
        <v>0</v>
      </c>
      <c r="AO52" s="62"/>
      <c r="AP52" s="60">
        <v>0.0</v>
      </c>
      <c r="AQ52" s="61">
        <f t="shared" ref="AQ52:AQ59" si="132">IF(AP52 = 0, 0, AP52/AP$73)</f>
        <v>0</v>
      </c>
      <c r="AR52" s="60">
        <v>0.0</v>
      </c>
      <c r="AS52" s="61">
        <f t="shared" ref="AS52:AS59" si="133">IF(AR52 = 0, 0, AR52/AR$73)</f>
        <v>0</v>
      </c>
      <c r="AT52" s="60">
        <v>0.0</v>
      </c>
      <c r="AU52" s="61">
        <f t="shared" ref="AU52:AU59" si="134">IF(AT52 = 0, 0, AT52/AT$73)</f>
        <v>0</v>
      </c>
      <c r="AV52" s="60">
        <v>0.0</v>
      </c>
      <c r="AW52" s="61">
        <f t="shared" ref="AW52:AW59" si="135">IF(AV52 = 0, 0, AV52/AV$73)</f>
        <v>0</v>
      </c>
      <c r="AX52" s="80"/>
      <c r="AY52" s="60">
        <v>0.0</v>
      </c>
      <c r="AZ52" s="61">
        <f t="shared" si="111"/>
        <v>0</v>
      </c>
      <c r="BA52" s="60">
        <v>0.0</v>
      </c>
      <c r="BB52" s="61">
        <f t="shared" si="112"/>
        <v>0</v>
      </c>
      <c r="BC52" s="60">
        <v>0.0</v>
      </c>
      <c r="BD52" s="61">
        <f t="shared" si="113"/>
        <v>0</v>
      </c>
      <c r="BE52" s="64">
        <v>256825.0</v>
      </c>
      <c r="BF52" s="61">
        <f t="shared" si="114"/>
        <v>0.1264511167</v>
      </c>
      <c r="BG52" s="80"/>
      <c r="BH52" s="65">
        <v>4995.0</v>
      </c>
      <c r="BI52" s="61">
        <f t="shared" si="115"/>
        <v>0.002580177081</v>
      </c>
    </row>
    <row r="53" ht="15.75" customHeight="1">
      <c r="A53" s="80"/>
      <c r="B53" s="39">
        <v>220.0</v>
      </c>
      <c r="C53" s="80"/>
      <c r="D53" s="59" t="str">
        <f>VLOOKUP($B53,Suporte!$A:$D,MATCH(Menu!$M$15,Suporte!$1:$1,0),0)</f>
        <v>Outras contas a pagar</v>
      </c>
      <c r="E53" s="80"/>
      <c r="F53" s="60">
        <v>0.0</v>
      </c>
      <c r="G53" s="61">
        <f t="shared" si="116"/>
        <v>0</v>
      </c>
      <c r="H53" s="60">
        <v>0.0</v>
      </c>
      <c r="I53" s="61">
        <f t="shared" si="117"/>
        <v>0</v>
      </c>
      <c r="J53" s="60">
        <v>0.0</v>
      </c>
      <c r="K53" s="61">
        <f t="shared" si="118"/>
        <v>0</v>
      </c>
      <c r="L53" s="60">
        <v>0.0</v>
      </c>
      <c r="M53" s="61">
        <f t="shared" si="119"/>
        <v>0</v>
      </c>
      <c r="N53" s="62"/>
      <c r="O53" s="60">
        <v>0.0</v>
      </c>
      <c r="P53" s="61">
        <f t="shared" si="120"/>
        <v>0</v>
      </c>
      <c r="Q53" s="60">
        <v>0.0</v>
      </c>
      <c r="R53" s="61">
        <f t="shared" si="121"/>
        <v>0</v>
      </c>
      <c r="S53" s="60">
        <v>0.0</v>
      </c>
      <c r="T53" s="61">
        <f t="shared" si="122"/>
        <v>0</v>
      </c>
      <c r="U53" s="60">
        <v>0.0</v>
      </c>
      <c r="V53" s="61">
        <f t="shared" si="123"/>
        <v>0</v>
      </c>
      <c r="W53" s="62"/>
      <c r="X53" s="60">
        <v>0.0</v>
      </c>
      <c r="Y53" s="61">
        <f t="shared" si="124"/>
        <v>0</v>
      </c>
      <c r="Z53" s="60">
        <v>0.0</v>
      </c>
      <c r="AA53" s="61">
        <f t="shared" si="125"/>
        <v>0</v>
      </c>
      <c r="AB53" s="60">
        <v>0.0</v>
      </c>
      <c r="AC53" s="61">
        <f t="shared" si="126"/>
        <v>0</v>
      </c>
      <c r="AD53" s="60">
        <v>0.0</v>
      </c>
      <c r="AE53" s="61">
        <f t="shared" si="127"/>
        <v>0</v>
      </c>
      <c r="AF53" s="62"/>
      <c r="AG53" s="60">
        <v>0.0</v>
      </c>
      <c r="AH53" s="61">
        <f t="shared" si="128"/>
        <v>0</v>
      </c>
      <c r="AI53" s="60">
        <v>0.0</v>
      </c>
      <c r="AJ53" s="61">
        <f t="shared" si="129"/>
        <v>0</v>
      </c>
      <c r="AK53" s="60">
        <v>0.0</v>
      </c>
      <c r="AL53" s="61">
        <f t="shared" si="130"/>
        <v>0</v>
      </c>
      <c r="AM53" s="60">
        <v>0.0</v>
      </c>
      <c r="AN53" s="61">
        <f t="shared" si="131"/>
        <v>0</v>
      </c>
      <c r="AO53" s="62"/>
      <c r="AP53" s="60">
        <v>0.0</v>
      </c>
      <c r="AQ53" s="61">
        <f t="shared" si="132"/>
        <v>0</v>
      </c>
      <c r="AR53" s="60">
        <v>0.0</v>
      </c>
      <c r="AS53" s="61">
        <f t="shared" si="133"/>
        <v>0</v>
      </c>
      <c r="AT53" s="60">
        <v>0.0</v>
      </c>
      <c r="AU53" s="61">
        <f t="shared" si="134"/>
        <v>0</v>
      </c>
      <c r="AV53" s="60">
        <v>0.0</v>
      </c>
      <c r="AW53" s="61">
        <f t="shared" si="135"/>
        <v>0</v>
      </c>
      <c r="AX53" s="80"/>
      <c r="AY53" s="60">
        <v>0.0</v>
      </c>
      <c r="AZ53" s="61">
        <f t="shared" si="111"/>
        <v>0</v>
      </c>
      <c r="BA53" s="60">
        <v>0.0</v>
      </c>
      <c r="BB53" s="61">
        <f t="shared" si="112"/>
        <v>0</v>
      </c>
      <c r="BC53" s="60">
        <v>0.0</v>
      </c>
      <c r="BD53" s="61">
        <f t="shared" si="113"/>
        <v>0</v>
      </c>
      <c r="BE53" s="64">
        <v>75543.0</v>
      </c>
      <c r="BF53" s="61">
        <f t="shared" si="114"/>
        <v>0.03719457495</v>
      </c>
      <c r="BG53" s="80"/>
      <c r="BH53" s="65">
        <v>67333.0</v>
      </c>
      <c r="BI53" s="61">
        <f t="shared" si="115"/>
        <v>0.03478099368</v>
      </c>
    </row>
    <row r="54" ht="15.75" customHeight="1">
      <c r="A54" s="80"/>
      <c r="B54" s="39">
        <v>79.0</v>
      </c>
      <c r="C54" s="80"/>
      <c r="D54" s="59" t="str">
        <f>VLOOKUP($B54,Suporte!$A:$D,MATCH(Menu!$M$15,Suporte!$1:$1,0),0)</f>
        <v>Provisão para contingências</v>
      </c>
      <c r="E54" s="80"/>
      <c r="F54" s="60">
        <v>461.0</v>
      </c>
      <c r="G54" s="61">
        <f t="shared" si="116"/>
        <v>0.003335552211</v>
      </c>
      <c r="H54" s="60">
        <v>463.0</v>
      </c>
      <c r="I54" s="61">
        <f t="shared" si="117"/>
        <v>0.003115327681</v>
      </c>
      <c r="J54" s="60">
        <v>463.0</v>
      </c>
      <c r="K54" s="61">
        <f t="shared" si="118"/>
        <v>0.002563293417</v>
      </c>
      <c r="L54" s="60">
        <v>887.0</v>
      </c>
      <c r="M54" s="61">
        <f t="shared" si="119"/>
        <v>0.004151008737</v>
      </c>
      <c r="N54" s="62"/>
      <c r="O54" s="60">
        <v>887.0</v>
      </c>
      <c r="P54" s="61">
        <f t="shared" si="120"/>
        <v>0.004483964897</v>
      </c>
      <c r="Q54" s="60">
        <v>887.0</v>
      </c>
      <c r="R54" s="61">
        <f t="shared" si="121"/>
        <v>0.003284759383</v>
      </c>
      <c r="S54" s="60">
        <v>761.0</v>
      </c>
      <c r="T54" s="61">
        <f t="shared" si="122"/>
        <v>0.002912706827</v>
      </c>
      <c r="U54" s="60">
        <v>7851.0</v>
      </c>
      <c r="V54" s="61">
        <f t="shared" si="123"/>
        <v>0.02531094648</v>
      </c>
      <c r="W54" s="62"/>
      <c r="X54" s="60">
        <v>9940.0</v>
      </c>
      <c r="Y54" s="61">
        <f t="shared" si="124"/>
        <v>0.01065443301</v>
      </c>
      <c r="Z54" s="60">
        <v>9211.0</v>
      </c>
      <c r="AA54" s="61">
        <f t="shared" si="125"/>
        <v>0.01006459875</v>
      </c>
      <c r="AB54" s="60">
        <v>10910.0</v>
      </c>
      <c r="AC54" s="61">
        <f t="shared" si="126"/>
        <v>0.0108710707</v>
      </c>
      <c r="AD54" s="60">
        <v>11633.0</v>
      </c>
      <c r="AE54" s="61">
        <f t="shared" si="127"/>
        <v>0.01164419007</v>
      </c>
      <c r="AF54" s="62"/>
      <c r="AG54" s="60">
        <v>12929.0</v>
      </c>
      <c r="AH54" s="61">
        <f t="shared" si="128"/>
        <v>0.01390123874</v>
      </c>
      <c r="AI54" s="60">
        <v>13073.0</v>
      </c>
      <c r="AJ54" s="61">
        <f t="shared" si="129"/>
        <v>0.01452867115</v>
      </c>
      <c r="AK54" s="60">
        <v>14001.0</v>
      </c>
      <c r="AL54" s="61">
        <f t="shared" si="130"/>
        <v>0.01577520585</v>
      </c>
      <c r="AM54" s="60">
        <v>14897.0</v>
      </c>
      <c r="AN54" s="61">
        <f t="shared" si="131"/>
        <v>0.01642483847</v>
      </c>
      <c r="AO54" s="62"/>
      <c r="AP54" s="60">
        <v>17792.0</v>
      </c>
      <c r="AQ54" s="61">
        <f t="shared" si="132"/>
        <v>0.02084490277</v>
      </c>
      <c r="AR54" s="60">
        <v>20121.0</v>
      </c>
      <c r="AS54" s="61">
        <f t="shared" si="133"/>
        <v>0.02473651146</v>
      </c>
      <c r="AT54" s="60">
        <v>6022.0</v>
      </c>
      <c r="AU54" s="61">
        <f t="shared" si="134"/>
        <v>0.007720275274</v>
      </c>
      <c r="AV54" s="60">
        <v>12242.0</v>
      </c>
      <c r="AW54" s="61">
        <f t="shared" si="135"/>
        <v>0.01532558416</v>
      </c>
      <c r="AX54" s="80"/>
      <c r="AY54" s="64">
        <v>13610.0</v>
      </c>
      <c r="AZ54" s="61">
        <f t="shared" si="111"/>
        <v>0.0179659057</v>
      </c>
      <c r="BA54" s="64">
        <v>14956.0</v>
      </c>
      <c r="BB54" s="61">
        <f t="shared" si="112"/>
        <v>0.02076538695</v>
      </c>
      <c r="BC54" s="64">
        <v>16037.0</v>
      </c>
      <c r="BD54" s="61">
        <f t="shared" si="113"/>
        <v>0.02407994114</v>
      </c>
      <c r="BE54" s="64">
        <v>77678.0</v>
      </c>
      <c r="BF54" s="61">
        <f t="shared" si="114"/>
        <v>0.03824576986</v>
      </c>
      <c r="BG54" s="80"/>
      <c r="BH54" s="65">
        <v>69114.0</v>
      </c>
      <c r="BI54" s="61">
        <f t="shared" si="115"/>
        <v>0.03570097273</v>
      </c>
    </row>
    <row r="55" ht="15.75" customHeight="1">
      <c r="A55" s="80"/>
      <c r="B55" s="39">
        <v>74.0</v>
      </c>
      <c r="C55" s="80"/>
      <c r="D55" s="59" t="str">
        <f>VLOOKUP($B55,Suporte!$A:$D,MATCH(Menu!$M$15,Suporte!$1:$1,0),0)</f>
        <v>Empréstimos e financiamentos</v>
      </c>
      <c r="E55" s="80"/>
      <c r="F55" s="60">
        <v>3350.0</v>
      </c>
      <c r="G55" s="61">
        <f t="shared" si="116"/>
        <v>0.02423882843</v>
      </c>
      <c r="H55" s="60">
        <v>3122.0</v>
      </c>
      <c r="I55" s="61">
        <f t="shared" si="117"/>
        <v>0.021006594</v>
      </c>
      <c r="J55" s="60">
        <v>2894.0</v>
      </c>
      <c r="K55" s="61">
        <f t="shared" si="118"/>
        <v>0.01602196792</v>
      </c>
      <c r="L55" s="60">
        <v>5925.0</v>
      </c>
      <c r="M55" s="61">
        <f t="shared" si="119"/>
        <v>0.02772798959</v>
      </c>
      <c r="N55" s="62"/>
      <c r="O55" s="60">
        <v>5457.0</v>
      </c>
      <c r="P55" s="61">
        <f t="shared" si="120"/>
        <v>0.02758624176</v>
      </c>
      <c r="Q55" s="60">
        <v>5019.0</v>
      </c>
      <c r="R55" s="61">
        <f t="shared" si="121"/>
        <v>0.01858647953</v>
      </c>
      <c r="S55" s="60">
        <v>4579.0</v>
      </c>
      <c r="T55" s="61">
        <f t="shared" si="122"/>
        <v>0.01752599811</v>
      </c>
      <c r="U55" s="60">
        <v>36540.0</v>
      </c>
      <c r="V55" s="61">
        <f t="shared" si="123"/>
        <v>0.1178018067</v>
      </c>
      <c r="W55" s="62"/>
      <c r="X55" s="60">
        <v>0.0</v>
      </c>
      <c r="Y55" s="61">
        <f t="shared" si="124"/>
        <v>0</v>
      </c>
      <c r="Z55" s="60">
        <v>0.0</v>
      </c>
      <c r="AA55" s="61">
        <f t="shared" si="125"/>
        <v>0</v>
      </c>
      <c r="AB55" s="60">
        <v>0.0</v>
      </c>
      <c r="AC55" s="61">
        <f t="shared" si="126"/>
        <v>0</v>
      </c>
      <c r="AD55" s="60">
        <v>0.0</v>
      </c>
      <c r="AE55" s="61">
        <f t="shared" si="127"/>
        <v>0</v>
      </c>
      <c r="AF55" s="62"/>
      <c r="AG55" s="60">
        <v>0.0</v>
      </c>
      <c r="AH55" s="61">
        <f t="shared" si="128"/>
        <v>0</v>
      </c>
      <c r="AI55" s="60">
        <v>0.0</v>
      </c>
      <c r="AJ55" s="61">
        <f t="shared" si="129"/>
        <v>0</v>
      </c>
      <c r="AK55" s="60">
        <v>0.0</v>
      </c>
      <c r="AL55" s="61">
        <f t="shared" si="130"/>
        <v>0</v>
      </c>
      <c r="AM55" s="60">
        <v>0.0</v>
      </c>
      <c r="AN55" s="61">
        <f t="shared" si="131"/>
        <v>0</v>
      </c>
      <c r="AO55" s="62"/>
      <c r="AP55" s="60">
        <v>0.0</v>
      </c>
      <c r="AQ55" s="61">
        <f t="shared" si="132"/>
        <v>0</v>
      </c>
      <c r="AR55" s="60">
        <v>0.0</v>
      </c>
      <c r="AS55" s="61">
        <f t="shared" si="133"/>
        <v>0</v>
      </c>
      <c r="AT55" s="60">
        <v>0.0</v>
      </c>
      <c r="AU55" s="61">
        <f t="shared" si="134"/>
        <v>0</v>
      </c>
      <c r="AV55" s="60">
        <v>0.0</v>
      </c>
      <c r="AW55" s="61">
        <f t="shared" si="135"/>
        <v>0</v>
      </c>
      <c r="AX55" s="80"/>
      <c r="AY55" s="60">
        <v>0.0</v>
      </c>
      <c r="AZ55" s="61">
        <f t="shared" si="111"/>
        <v>0</v>
      </c>
      <c r="BA55" s="60">
        <v>0.0</v>
      </c>
      <c r="BB55" s="61">
        <f t="shared" si="112"/>
        <v>0</v>
      </c>
      <c r="BC55" s="60">
        <v>0.0</v>
      </c>
      <c r="BD55" s="61">
        <f t="shared" si="113"/>
        <v>0</v>
      </c>
      <c r="BE55" s="60">
        <v>357833.0</v>
      </c>
      <c r="BF55" s="61">
        <f t="shared" si="114"/>
        <v>0.1761837144</v>
      </c>
      <c r="BG55" s="80"/>
      <c r="BH55" s="76">
        <v>631707.0</v>
      </c>
      <c r="BI55" s="61">
        <f t="shared" si="115"/>
        <v>0.3263094942</v>
      </c>
    </row>
    <row r="56" ht="15.75" customHeight="1">
      <c r="A56" s="80"/>
      <c r="B56" s="39">
        <v>72.0</v>
      </c>
      <c r="C56" s="80"/>
      <c r="D56" s="59" t="str">
        <f>VLOOKUP($B56,Suporte!$A:$D,MATCH(Menu!$M$15,Suporte!$1:$1,0),0)</f>
        <v>Impostos a recolher</v>
      </c>
      <c r="E56" s="80"/>
      <c r="F56" s="60">
        <v>985.0</v>
      </c>
      <c r="G56" s="61">
        <f t="shared" si="116"/>
        <v>0.007126939106</v>
      </c>
      <c r="H56" s="60">
        <v>884.0</v>
      </c>
      <c r="I56" s="61">
        <f t="shared" si="117"/>
        <v>0.005948055443</v>
      </c>
      <c r="J56" s="60">
        <v>783.0</v>
      </c>
      <c r="K56" s="61">
        <f t="shared" si="118"/>
        <v>0.004334900098</v>
      </c>
      <c r="L56" s="60">
        <v>2267.0</v>
      </c>
      <c r="M56" s="61">
        <f t="shared" si="119"/>
        <v>0.0106091734</v>
      </c>
      <c r="N56" s="62"/>
      <c r="O56" s="60">
        <v>2129.0</v>
      </c>
      <c r="P56" s="61">
        <f t="shared" si="120"/>
        <v>0.01076252679</v>
      </c>
      <c r="Q56" s="60">
        <v>1852.0</v>
      </c>
      <c r="R56" s="61">
        <f t="shared" si="121"/>
        <v>0.006858370211</v>
      </c>
      <c r="S56" s="60">
        <v>1711.0</v>
      </c>
      <c r="T56" s="61">
        <f t="shared" si="122"/>
        <v>0.00654880602</v>
      </c>
      <c r="U56" s="60">
        <v>1560.0</v>
      </c>
      <c r="V56" s="61">
        <f t="shared" si="123"/>
        <v>0.005029305376</v>
      </c>
      <c r="W56" s="62"/>
      <c r="X56" s="60">
        <v>1303.0</v>
      </c>
      <c r="Y56" s="61">
        <f t="shared" si="124"/>
        <v>0.001396652536</v>
      </c>
      <c r="Z56" s="60">
        <v>1305.0</v>
      </c>
      <c r="AA56" s="61">
        <f t="shared" si="125"/>
        <v>0.001425936529</v>
      </c>
      <c r="AB56" s="60">
        <v>1183.0</v>
      </c>
      <c r="AC56" s="61">
        <f t="shared" si="126"/>
        <v>0.001178778793</v>
      </c>
      <c r="AD56" s="60">
        <v>1183.0</v>
      </c>
      <c r="AE56" s="61">
        <f t="shared" si="127"/>
        <v>0.001184137957</v>
      </c>
      <c r="AF56" s="62"/>
      <c r="AG56" s="60">
        <v>580.0</v>
      </c>
      <c r="AH56" s="61">
        <f t="shared" si="128"/>
        <v>0.0006236150102</v>
      </c>
      <c r="AI56" s="60">
        <v>580.0</v>
      </c>
      <c r="AJ56" s="61">
        <f t="shared" si="129"/>
        <v>0.0006445826716</v>
      </c>
      <c r="AK56" s="60">
        <v>580.0</v>
      </c>
      <c r="AL56" s="61">
        <f t="shared" si="130"/>
        <v>0.000653497564</v>
      </c>
      <c r="AM56" s="60">
        <v>580.0</v>
      </c>
      <c r="AN56" s="61">
        <f t="shared" si="131"/>
        <v>0.0006394848839</v>
      </c>
      <c r="AO56" s="62"/>
      <c r="AP56" s="60">
        <v>580.0</v>
      </c>
      <c r="AQ56" s="61">
        <f t="shared" si="132"/>
        <v>0.0006795213358</v>
      </c>
      <c r="AR56" s="60">
        <v>580.0</v>
      </c>
      <c r="AS56" s="61">
        <f t="shared" si="133"/>
        <v>0.0007130449108</v>
      </c>
      <c r="AT56" s="60">
        <v>62.0</v>
      </c>
      <c r="AU56" s="61">
        <f t="shared" si="134"/>
        <v>0.0000794847338</v>
      </c>
      <c r="AV56" s="60">
        <v>62.0</v>
      </c>
      <c r="AW56" s="61">
        <f t="shared" si="135"/>
        <v>0.00007761691047</v>
      </c>
      <c r="AX56" s="80"/>
      <c r="AY56" s="60">
        <v>0.0</v>
      </c>
      <c r="AZ56" s="61">
        <f t="shared" si="111"/>
        <v>0</v>
      </c>
      <c r="BA56" s="60">
        <v>0.0</v>
      </c>
      <c r="BB56" s="61">
        <f t="shared" si="112"/>
        <v>0</v>
      </c>
      <c r="BC56" s="60">
        <v>0.0</v>
      </c>
      <c r="BD56" s="61">
        <f t="shared" si="113"/>
        <v>0</v>
      </c>
      <c r="BE56" s="76">
        <v>22729.0</v>
      </c>
      <c r="BF56" s="61">
        <f t="shared" si="114"/>
        <v>0.01119091768</v>
      </c>
      <c r="BG56" s="80"/>
      <c r="BH56" s="76">
        <v>22288.0</v>
      </c>
      <c r="BI56" s="61">
        <f t="shared" si="115"/>
        <v>0.01151291027</v>
      </c>
    </row>
    <row r="57" ht="15.75" customHeight="1">
      <c r="A57" s="80"/>
      <c r="B57" s="39">
        <v>80.0</v>
      </c>
      <c r="C57" s="80"/>
      <c r="D57" s="59" t="str">
        <f>VLOOKUP($B57,Suporte!$A:$D,MATCH(Menu!$M$15,Suporte!$1:$1,0),0)</f>
        <v>Provisões</v>
      </c>
      <c r="E57" s="80"/>
      <c r="F57" s="60">
        <v>0.0</v>
      </c>
      <c r="G57" s="61">
        <f t="shared" si="116"/>
        <v>0</v>
      </c>
      <c r="H57" s="60">
        <v>0.0</v>
      </c>
      <c r="I57" s="61">
        <f t="shared" si="117"/>
        <v>0</v>
      </c>
      <c r="J57" s="60">
        <v>0.0</v>
      </c>
      <c r="K57" s="61">
        <f t="shared" si="118"/>
        <v>0</v>
      </c>
      <c r="L57" s="60">
        <v>0.0</v>
      </c>
      <c r="M57" s="61">
        <f t="shared" si="119"/>
        <v>0</v>
      </c>
      <c r="N57" s="62"/>
      <c r="O57" s="60">
        <v>0.0</v>
      </c>
      <c r="P57" s="61">
        <f t="shared" si="120"/>
        <v>0</v>
      </c>
      <c r="Q57" s="60">
        <v>0.0</v>
      </c>
      <c r="R57" s="61">
        <f t="shared" si="121"/>
        <v>0</v>
      </c>
      <c r="S57" s="60">
        <v>0.0</v>
      </c>
      <c r="T57" s="61">
        <f t="shared" si="122"/>
        <v>0</v>
      </c>
      <c r="U57" s="60">
        <v>0.0</v>
      </c>
      <c r="V57" s="61">
        <f t="shared" si="123"/>
        <v>0</v>
      </c>
      <c r="W57" s="62"/>
      <c r="X57" s="60">
        <v>0.0</v>
      </c>
      <c r="Y57" s="61">
        <f t="shared" si="124"/>
        <v>0</v>
      </c>
      <c r="Z57" s="60">
        <v>0.0</v>
      </c>
      <c r="AA57" s="61">
        <f t="shared" si="125"/>
        <v>0</v>
      </c>
      <c r="AB57" s="60">
        <v>0.0</v>
      </c>
      <c r="AC57" s="61">
        <f t="shared" si="126"/>
        <v>0</v>
      </c>
      <c r="AD57" s="60">
        <v>0.0</v>
      </c>
      <c r="AE57" s="61">
        <f t="shared" si="127"/>
        <v>0</v>
      </c>
      <c r="AF57" s="62"/>
      <c r="AG57" s="60">
        <v>9645.0</v>
      </c>
      <c r="AH57" s="61">
        <f t="shared" si="128"/>
        <v>0.01037028754</v>
      </c>
      <c r="AI57" s="60">
        <v>9994.0</v>
      </c>
      <c r="AJ57" s="61">
        <f t="shared" si="129"/>
        <v>0.01110682624</v>
      </c>
      <c r="AK57" s="60">
        <v>9907.0</v>
      </c>
      <c r="AL57" s="61">
        <f t="shared" si="130"/>
        <v>0.01116241443</v>
      </c>
      <c r="AM57" s="60">
        <v>9908.0</v>
      </c>
      <c r="AN57" s="61">
        <f t="shared" si="131"/>
        <v>0.01092416591</v>
      </c>
      <c r="AO57" s="62"/>
      <c r="AP57" s="60">
        <v>11026.0</v>
      </c>
      <c r="AQ57" s="61">
        <f t="shared" si="132"/>
        <v>0.01291793491</v>
      </c>
      <c r="AR57" s="60">
        <v>11121.0</v>
      </c>
      <c r="AS57" s="61">
        <f t="shared" si="133"/>
        <v>0.01367202147</v>
      </c>
      <c r="AT57" s="60">
        <v>11101.0</v>
      </c>
      <c r="AU57" s="61">
        <f t="shared" si="134"/>
        <v>0.01423161339</v>
      </c>
      <c r="AV57" s="60">
        <v>10921.0</v>
      </c>
      <c r="AW57" s="61">
        <f t="shared" si="135"/>
        <v>0.01367184321</v>
      </c>
      <c r="AX57" s="80"/>
      <c r="AY57" s="64">
        <v>11092.0</v>
      </c>
      <c r="AZ57" s="61">
        <f t="shared" si="111"/>
        <v>0.01464201514</v>
      </c>
      <c r="BA57" s="64">
        <v>11022.0</v>
      </c>
      <c r="BB57" s="61">
        <f t="shared" si="112"/>
        <v>0.015303296</v>
      </c>
      <c r="BC57" s="64">
        <v>10614.0</v>
      </c>
      <c r="BD57" s="61">
        <f t="shared" si="113"/>
        <v>0.01593717623</v>
      </c>
      <c r="BE57" s="64">
        <v>0.0</v>
      </c>
      <c r="BF57" s="61">
        <f t="shared" si="114"/>
        <v>0</v>
      </c>
      <c r="BG57" s="80"/>
      <c r="BH57" s="64">
        <v>0.0</v>
      </c>
      <c r="BI57" s="61">
        <f t="shared" si="115"/>
        <v>0</v>
      </c>
    </row>
    <row r="58" ht="15.75" customHeight="1">
      <c r="A58" s="80"/>
      <c r="B58" s="39">
        <v>221.0</v>
      </c>
      <c r="C58" s="80"/>
      <c r="D58" s="59" t="str">
        <f>VLOOKUP($B58,Suporte!$A:$D,MATCH(Menu!$M$15,Suporte!$1:$1,0),0)</f>
        <v>Tributos Diferidos</v>
      </c>
      <c r="E58" s="80"/>
      <c r="F58" s="64">
        <v>0.0</v>
      </c>
      <c r="G58" s="61">
        <f t="shared" si="116"/>
        <v>0</v>
      </c>
      <c r="H58" s="64">
        <v>0.0</v>
      </c>
      <c r="I58" s="61">
        <f t="shared" si="117"/>
        <v>0</v>
      </c>
      <c r="J58" s="64">
        <v>0.0</v>
      </c>
      <c r="K58" s="61">
        <f t="shared" si="118"/>
        <v>0</v>
      </c>
      <c r="L58" s="64">
        <v>0.0</v>
      </c>
      <c r="M58" s="61">
        <f t="shared" si="119"/>
        <v>0</v>
      </c>
      <c r="N58" s="62"/>
      <c r="O58" s="64">
        <v>0.0</v>
      </c>
      <c r="P58" s="61">
        <f t="shared" si="120"/>
        <v>0</v>
      </c>
      <c r="Q58" s="64">
        <v>0.0</v>
      </c>
      <c r="R58" s="61">
        <f t="shared" si="121"/>
        <v>0</v>
      </c>
      <c r="S58" s="64">
        <v>0.0</v>
      </c>
      <c r="T58" s="61">
        <f t="shared" si="122"/>
        <v>0</v>
      </c>
      <c r="U58" s="64">
        <v>0.0</v>
      </c>
      <c r="V58" s="61">
        <f t="shared" si="123"/>
        <v>0</v>
      </c>
      <c r="W58" s="62"/>
      <c r="X58" s="64">
        <v>0.0</v>
      </c>
      <c r="Y58" s="61">
        <f t="shared" si="124"/>
        <v>0</v>
      </c>
      <c r="Z58" s="64">
        <v>0.0</v>
      </c>
      <c r="AA58" s="61">
        <f t="shared" si="125"/>
        <v>0</v>
      </c>
      <c r="AB58" s="64">
        <v>0.0</v>
      </c>
      <c r="AC58" s="61">
        <f t="shared" si="126"/>
        <v>0</v>
      </c>
      <c r="AD58" s="64">
        <v>0.0</v>
      </c>
      <c r="AE58" s="61">
        <f t="shared" si="127"/>
        <v>0</v>
      </c>
      <c r="AF58" s="62"/>
      <c r="AG58" s="64">
        <v>0.0</v>
      </c>
      <c r="AH58" s="61">
        <f t="shared" si="128"/>
        <v>0</v>
      </c>
      <c r="AI58" s="64">
        <v>0.0</v>
      </c>
      <c r="AJ58" s="61">
        <f t="shared" si="129"/>
        <v>0</v>
      </c>
      <c r="AK58" s="64">
        <v>0.0</v>
      </c>
      <c r="AL58" s="61">
        <f t="shared" si="130"/>
        <v>0</v>
      </c>
      <c r="AM58" s="64">
        <v>0.0</v>
      </c>
      <c r="AN58" s="61">
        <f t="shared" si="131"/>
        <v>0</v>
      </c>
      <c r="AO58" s="62"/>
      <c r="AP58" s="64">
        <v>0.0</v>
      </c>
      <c r="AQ58" s="61">
        <f t="shared" si="132"/>
        <v>0</v>
      </c>
      <c r="AR58" s="64">
        <v>0.0</v>
      </c>
      <c r="AS58" s="61">
        <f t="shared" si="133"/>
        <v>0</v>
      </c>
      <c r="AT58" s="64">
        <v>0.0</v>
      </c>
      <c r="AU58" s="61">
        <f t="shared" si="134"/>
        <v>0</v>
      </c>
      <c r="AV58" s="64">
        <v>0.0</v>
      </c>
      <c r="AW58" s="61">
        <f t="shared" si="135"/>
        <v>0</v>
      </c>
      <c r="AX58" s="80"/>
      <c r="AY58" s="64">
        <v>0.0</v>
      </c>
      <c r="AZ58" s="61">
        <f t="shared" si="111"/>
        <v>0</v>
      </c>
      <c r="BA58" s="64">
        <v>0.0</v>
      </c>
      <c r="BB58" s="61">
        <f t="shared" si="112"/>
        <v>0</v>
      </c>
      <c r="BC58" s="64">
        <v>0.0</v>
      </c>
      <c r="BD58" s="61">
        <f t="shared" si="113"/>
        <v>0</v>
      </c>
      <c r="BE58" s="65">
        <v>89786.0</v>
      </c>
      <c r="BF58" s="61">
        <f t="shared" si="114"/>
        <v>0.04420730056</v>
      </c>
      <c r="BG58" s="80"/>
      <c r="BH58" s="65">
        <v>89786.0</v>
      </c>
      <c r="BI58" s="61">
        <f t="shared" si="115"/>
        <v>0.04637913502</v>
      </c>
    </row>
    <row r="59" ht="15.75" customHeight="1">
      <c r="A59" s="80"/>
      <c r="B59" s="39">
        <v>78.0</v>
      </c>
      <c r="C59" s="80"/>
      <c r="D59" s="59" t="str">
        <f>VLOOKUP($B59,Suporte!$A:$D,MATCH(Menu!$M$15,Suporte!$1:$1,0),0)</f>
        <v>Passivo de arrendamento</v>
      </c>
      <c r="E59" s="80"/>
      <c r="F59" s="66">
        <v>0.0</v>
      </c>
      <c r="G59" s="67">
        <f t="shared" si="116"/>
        <v>0</v>
      </c>
      <c r="H59" s="66">
        <v>0.0</v>
      </c>
      <c r="I59" s="67">
        <f t="shared" si="117"/>
        <v>0</v>
      </c>
      <c r="J59" s="66">
        <v>0.0</v>
      </c>
      <c r="K59" s="67">
        <f t="shared" si="118"/>
        <v>0</v>
      </c>
      <c r="L59" s="66">
        <v>27733.0</v>
      </c>
      <c r="M59" s="67">
        <f t="shared" si="119"/>
        <v>0.1297857106</v>
      </c>
      <c r="N59" s="62"/>
      <c r="O59" s="66">
        <v>19206.0</v>
      </c>
      <c r="P59" s="67">
        <f t="shared" si="120"/>
        <v>0.09709022526</v>
      </c>
      <c r="Q59" s="66">
        <v>18517.0</v>
      </c>
      <c r="R59" s="67">
        <f t="shared" si="121"/>
        <v>0.06857259244</v>
      </c>
      <c r="S59" s="66">
        <v>31329.0</v>
      </c>
      <c r="T59" s="67">
        <f t="shared" si="122"/>
        <v>0.1199108964</v>
      </c>
      <c r="U59" s="66">
        <v>30665.0</v>
      </c>
      <c r="V59" s="67">
        <f t="shared" si="123"/>
        <v>0.09886131368</v>
      </c>
      <c r="W59" s="62"/>
      <c r="X59" s="66">
        <v>35588.0</v>
      </c>
      <c r="Y59" s="67">
        <f t="shared" si="124"/>
        <v>0.03814587141</v>
      </c>
      <c r="Z59" s="66">
        <v>61027.0</v>
      </c>
      <c r="AA59" s="67">
        <f t="shared" si="125"/>
        <v>0.06668247398</v>
      </c>
      <c r="AB59" s="66">
        <v>159864.0</v>
      </c>
      <c r="AC59" s="67">
        <f t="shared" si="126"/>
        <v>0.1592935697</v>
      </c>
      <c r="AD59" s="66">
        <v>158942.0</v>
      </c>
      <c r="AE59" s="67">
        <f t="shared" si="127"/>
        <v>0.1590948902</v>
      </c>
      <c r="AF59" s="62"/>
      <c r="AG59" s="66">
        <v>145027.0</v>
      </c>
      <c r="AH59" s="67">
        <f t="shared" si="128"/>
        <v>0.1559327829</v>
      </c>
      <c r="AI59" s="66">
        <v>143975.0</v>
      </c>
      <c r="AJ59" s="67">
        <f t="shared" si="129"/>
        <v>0.1600065347</v>
      </c>
      <c r="AK59" s="66">
        <v>136836.0</v>
      </c>
      <c r="AL59" s="67">
        <f t="shared" si="130"/>
        <v>0.1541758494</v>
      </c>
      <c r="AM59" s="66">
        <v>136268.0</v>
      </c>
      <c r="AN59" s="67">
        <f t="shared" si="131"/>
        <v>0.1502436658</v>
      </c>
      <c r="AO59" s="62"/>
      <c r="AP59" s="66">
        <v>130027.0</v>
      </c>
      <c r="AQ59" s="67">
        <f t="shared" si="132"/>
        <v>0.1523381392</v>
      </c>
      <c r="AR59" s="66">
        <v>120774.0</v>
      </c>
      <c r="AS59" s="67">
        <f t="shared" si="133"/>
        <v>0.1484780794</v>
      </c>
      <c r="AT59" s="66">
        <v>115156.0</v>
      </c>
      <c r="AU59" s="67">
        <f t="shared" si="134"/>
        <v>0.1476313549</v>
      </c>
      <c r="AV59" s="66">
        <v>109168.0</v>
      </c>
      <c r="AW59" s="67">
        <f t="shared" si="135"/>
        <v>0.1366658529</v>
      </c>
      <c r="AX59" s="80"/>
      <c r="AY59" s="68">
        <v>113513.0</v>
      </c>
      <c r="AZ59" s="67">
        <f t="shared" si="111"/>
        <v>0.1498430458</v>
      </c>
      <c r="BA59" s="68">
        <v>111415.0</v>
      </c>
      <c r="BB59" s="67">
        <f t="shared" si="112"/>
        <v>0.1546921361</v>
      </c>
      <c r="BC59" s="68">
        <v>94986.0</v>
      </c>
      <c r="BD59" s="67">
        <f t="shared" si="113"/>
        <v>0.1426237631</v>
      </c>
      <c r="BE59" s="68">
        <v>354319.0</v>
      </c>
      <c r="BF59" s="67">
        <f t="shared" si="114"/>
        <v>0.174453551</v>
      </c>
      <c r="BG59" s="80"/>
      <c r="BH59" s="69">
        <v>317262.0</v>
      </c>
      <c r="BI59" s="67">
        <f t="shared" si="115"/>
        <v>0.1638823105</v>
      </c>
    </row>
    <row r="60" ht="15.75" customHeight="1">
      <c r="A60" s="80"/>
      <c r="B60" s="80"/>
      <c r="C60" s="80"/>
      <c r="D60" s="55"/>
      <c r="E60" s="80"/>
      <c r="F60" s="70"/>
      <c r="G60" s="71"/>
      <c r="H60" s="70"/>
      <c r="I60" s="71"/>
      <c r="J60" s="70"/>
      <c r="K60" s="71"/>
      <c r="L60" s="70"/>
      <c r="M60" s="71"/>
      <c r="N60" s="62"/>
      <c r="O60" s="70"/>
      <c r="P60" s="71"/>
      <c r="Q60" s="70"/>
      <c r="R60" s="71"/>
      <c r="S60" s="70"/>
      <c r="T60" s="71"/>
      <c r="U60" s="70"/>
      <c r="V60" s="71"/>
      <c r="W60" s="62"/>
      <c r="X60" s="70"/>
      <c r="Y60" s="71"/>
      <c r="Z60" s="70"/>
      <c r="AA60" s="71"/>
      <c r="AB60" s="70"/>
      <c r="AC60" s="71"/>
      <c r="AD60" s="70"/>
      <c r="AE60" s="71"/>
      <c r="AF60" s="62"/>
      <c r="AG60" s="70"/>
      <c r="AH60" s="71"/>
      <c r="AI60" s="70"/>
      <c r="AJ60" s="71"/>
      <c r="AK60" s="70"/>
      <c r="AL60" s="71"/>
      <c r="AM60" s="70"/>
      <c r="AN60" s="71"/>
      <c r="AO60" s="62"/>
      <c r="AP60" s="70"/>
      <c r="AQ60" s="71"/>
      <c r="AR60" s="70"/>
      <c r="AS60" s="71"/>
      <c r="AT60" s="70"/>
      <c r="AU60" s="71"/>
      <c r="AV60" s="70"/>
      <c r="AW60" s="71"/>
      <c r="AX60" s="80"/>
      <c r="AY60" s="64"/>
      <c r="AZ60" s="71"/>
      <c r="BA60" s="64"/>
      <c r="BB60" s="71"/>
      <c r="BC60" s="64"/>
      <c r="BD60" s="71"/>
      <c r="BE60" s="64"/>
      <c r="BF60" s="71"/>
      <c r="BG60" s="80"/>
      <c r="BH60" s="64"/>
      <c r="BI60" s="71"/>
    </row>
    <row r="61" ht="15.75" customHeight="1">
      <c r="A61" s="80"/>
      <c r="B61" s="39">
        <v>89.0</v>
      </c>
      <c r="C61" s="80"/>
      <c r="D61" s="51" t="str">
        <f>VLOOKUP($B61,Suporte!$A:$D,MATCH(Menu!$M$15,Suporte!$1:$1,0),0)</f>
        <v>Total do passivo não circulante</v>
      </c>
      <c r="E61" s="80"/>
      <c r="F61" s="72">
        <f>SUM(F50:F59)</f>
        <v>4796</v>
      </c>
      <c r="G61" s="73">
        <f>IF(F61 = 0, 0, F61/F$73)</f>
        <v>0.03470131975</v>
      </c>
      <c r="H61" s="72">
        <f>SUM(H50:H59)</f>
        <v>4469</v>
      </c>
      <c r="I61" s="73">
        <f>IF(H61 = 0, 0, H61/H$73)</f>
        <v>0.03006997712</v>
      </c>
      <c r="J61" s="72">
        <f>SUM(J50:J59)</f>
        <v>4140</v>
      </c>
      <c r="K61" s="73">
        <f>IF(J61 = 0, 0, J61/J$73)</f>
        <v>0.02292016144</v>
      </c>
      <c r="L61" s="72">
        <f>SUM(L50:L59)</f>
        <v>36812</v>
      </c>
      <c r="M61" s="73">
        <f>IF(L61 = 0, 0, L61/L$73)</f>
        <v>0.1722738823</v>
      </c>
      <c r="N61" s="62"/>
      <c r="O61" s="72">
        <f>SUM(O50:O59)</f>
        <v>27679</v>
      </c>
      <c r="P61" s="73">
        <f>IF(O61 = 0, 0, O61/O$73)</f>
        <v>0.1399229587</v>
      </c>
      <c r="Q61" s="72">
        <f>SUM(Q50:Q59)</f>
        <v>26275</v>
      </c>
      <c r="R61" s="73">
        <f>IF(Q61 = 0, 0, Q61/Q$73)</f>
        <v>0.09730220157</v>
      </c>
      <c r="S61" s="72">
        <f>SUM(S50:S59)</f>
        <v>38380</v>
      </c>
      <c r="T61" s="73">
        <f>IF(S61 = 0, 0, S61/S$73)</f>
        <v>0.1468984074</v>
      </c>
      <c r="U61" s="72">
        <f>SUM(U50:U59)</f>
        <v>76616</v>
      </c>
      <c r="V61" s="73">
        <f>IF(U61 = 0, 0, U61/U$73)</f>
        <v>0.2470033722</v>
      </c>
      <c r="W61" s="62"/>
      <c r="X61" s="72">
        <f>SUM(X50:X59)</f>
        <v>46831</v>
      </c>
      <c r="Y61" s="73">
        <f>IF(X61 = 0, 0, X61/X$73)</f>
        <v>0.05019695695</v>
      </c>
      <c r="Z61" s="72">
        <f>SUM(Z50:Z59)</f>
        <v>71543</v>
      </c>
      <c r="AA61" s="73">
        <f>IF(Z61 = 0, 0, Z61/Z$73)</f>
        <v>0.07817300926</v>
      </c>
      <c r="AB61" s="72">
        <f>SUM(AB50:AB59)</f>
        <v>171957</v>
      </c>
      <c r="AC61" s="73">
        <f>IF(AB61 = 0, 0, AB61/AB$73)</f>
        <v>0.1713434192</v>
      </c>
      <c r="AD61" s="72">
        <f>SUM(AD50:AD59)</f>
        <v>171758</v>
      </c>
      <c r="AE61" s="73">
        <f>IF(AD61 = 0, 0, AD61/AD$73)</f>
        <v>0.1719232182</v>
      </c>
      <c r="AF61" s="62"/>
      <c r="AG61" s="72">
        <f>SUM(AG50:AG59)</f>
        <v>168181</v>
      </c>
      <c r="AH61" s="73">
        <f>IF(AG61 = 0, 0, AG61/AG$73)</f>
        <v>0.1808279242</v>
      </c>
      <c r="AI61" s="72">
        <f>SUM(AI50:AI59)</f>
        <v>167622</v>
      </c>
      <c r="AJ61" s="73">
        <f>IF(AI61 = 0, 0, AI61/AI$73)</f>
        <v>0.1862866148</v>
      </c>
      <c r="AK61" s="72">
        <f>SUM(AK50:AK59)</f>
        <v>161324</v>
      </c>
      <c r="AL61" s="73">
        <f>IF(AK61 = 0, 0, AK61/AK$73)</f>
        <v>0.1817669673</v>
      </c>
      <c r="AM61" s="72">
        <f>SUM(AM50:AM59)</f>
        <v>161653</v>
      </c>
      <c r="AN61" s="73">
        <f>IF(AM61 = 0, 0, AM61/AM$73)</f>
        <v>0.1782321551</v>
      </c>
      <c r="AO61" s="62"/>
      <c r="AP61" s="72">
        <f>SUM(AP50:AP59)</f>
        <v>159425</v>
      </c>
      <c r="AQ61" s="73">
        <f>IF(AP61 = 0, 0, AP61/AP$73)</f>
        <v>0.1867804982</v>
      </c>
      <c r="AR61" s="72">
        <f>SUM(AR50:AR59)</f>
        <v>152596</v>
      </c>
      <c r="AS61" s="73">
        <f>IF(AR61 = 0, 0, AR61/AR$73)</f>
        <v>0.1875996572</v>
      </c>
      <c r="AT61" s="72">
        <f>SUM(AT50:AT59)</f>
        <v>132341</v>
      </c>
      <c r="AU61" s="73">
        <f>IF(AT61 = 0, 0, AT61/AT$73)</f>
        <v>0.1696627283</v>
      </c>
      <c r="AV61" s="72">
        <f>SUM(AV50:AV59)</f>
        <v>132393</v>
      </c>
      <c r="AW61" s="73">
        <f>IF(AV61 = 0, 0, AV61/AV$73)</f>
        <v>0.1657408972</v>
      </c>
      <c r="AX61" s="80"/>
      <c r="AY61" s="74">
        <f>SUM(AY50:AY59)</f>
        <v>138215</v>
      </c>
      <c r="AZ61" s="73">
        <f>IF(AY61 = 0, 0, AY61/AY$73)</f>
        <v>0.1824509667</v>
      </c>
      <c r="BA61" s="74">
        <f>SUM(BA50:BA59)</f>
        <v>137393</v>
      </c>
      <c r="BB61" s="73">
        <f>IF(BA61 = 0, 0, BA61/BA$73)</f>
        <v>0.190760819</v>
      </c>
      <c r="BC61" s="74">
        <f>SUM(BC50:BC59)</f>
        <v>121637</v>
      </c>
      <c r="BD61" s="73">
        <f>IF(BC61 = 0, 0, BC61/BC$73)</f>
        <v>0.1826408805</v>
      </c>
      <c r="BE61" s="74">
        <f>SUM(BE50:BE59)</f>
        <v>1243263</v>
      </c>
      <c r="BF61" s="73">
        <f>IF(BE61 = 0, 0, BE61/BE$73)</f>
        <v>0.6121366484</v>
      </c>
      <c r="BG61" s="80"/>
      <c r="BH61" s="74">
        <f>SUM(BH50:BH59)</f>
        <v>1211035</v>
      </c>
      <c r="BI61" s="73">
        <f>IF(BH61 = 0, 0, BH61/BH$73)</f>
        <v>0.6255625129</v>
      </c>
    </row>
    <row r="62" ht="15.75" customHeight="1">
      <c r="A62" s="80"/>
      <c r="B62" s="80"/>
      <c r="C62" s="80"/>
      <c r="D62" s="55"/>
      <c r="E62" s="80"/>
      <c r="F62" s="70"/>
      <c r="G62" s="71"/>
      <c r="H62" s="70"/>
      <c r="I62" s="71"/>
      <c r="J62" s="70"/>
      <c r="K62" s="71"/>
      <c r="L62" s="70"/>
      <c r="M62" s="71"/>
      <c r="N62" s="62"/>
      <c r="O62" s="70"/>
      <c r="P62" s="71"/>
      <c r="Q62" s="70"/>
      <c r="R62" s="71"/>
      <c r="S62" s="70"/>
      <c r="T62" s="71"/>
      <c r="U62" s="70"/>
      <c r="V62" s="71"/>
      <c r="W62" s="62"/>
      <c r="X62" s="70"/>
      <c r="Y62" s="71"/>
      <c r="Z62" s="70"/>
      <c r="AA62" s="71"/>
      <c r="AB62" s="70"/>
      <c r="AC62" s="71"/>
      <c r="AD62" s="70"/>
      <c r="AE62" s="71"/>
      <c r="AF62" s="62"/>
      <c r="AG62" s="70"/>
      <c r="AH62" s="71"/>
      <c r="AI62" s="70"/>
      <c r="AJ62" s="71"/>
      <c r="AK62" s="70"/>
      <c r="AL62" s="71"/>
      <c r="AM62" s="70"/>
      <c r="AN62" s="71"/>
      <c r="AO62" s="62"/>
      <c r="AP62" s="70"/>
      <c r="AQ62" s="71"/>
      <c r="AR62" s="70"/>
      <c r="AS62" s="71"/>
      <c r="AT62" s="70"/>
      <c r="AU62" s="71"/>
      <c r="AV62" s="70"/>
      <c r="AW62" s="71"/>
      <c r="AX62" s="80"/>
      <c r="AY62" s="64"/>
      <c r="AZ62" s="71"/>
      <c r="BA62" s="64"/>
      <c r="BB62" s="71"/>
      <c r="BC62" s="64"/>
      <c r="BD62" s="71"/>
      <c r="BE62" s="64"/>
      <c r="BF62" s="71"/>
      <c r="BG62" s="80"/>
      <c r="BH62" s="64"/>
      <c r="BI62" s="71"/>
    </row>
    <row r="63" ht="15.75" customHeight="1">
      <c r="A63" s="80"/>
      <c r="B63" s="39">
        <v>90.0</v>
      </c>
      <c r="C63" s="32" t="s">
        <v>620</v>
      </c>
      <c r="D63" s="51" t="str">
        <f>VLOOKUP($B63,Suporte!$A:$D,MATCH(Menu!$M$15,Suporte!$1:$1,0),0)</f>
        <v>Patrimônio líquido</v>
      </c>
      <c r="E63" s="80"/>
      <c r="F63" s="60"/>
      <c r="G63" s="61"/>
      <c r="H63" s="60"/>
      <c r="I63" s="61"/>
      <c r="J63" s="60"/>
      <c r="K63" s="61"/>
      <c r="L63" s="60"/>
      <c r="M63" s="61"/>
      <c r="N63" s="62"/>
      <c r="O63" s="60"/>
      <c r="P63" s="61"/>
      <c r="Q63" s="60"/>
      <c r="R63" s="61"/>
      <c r="S63" s="60"/>
      <c r="T63" s="61"/>
      <c r="U63" s="60"/>
      <c r="V63" s="61"/>
      <c r="W63" s="62"/>
      <c r="X63" s="60"/>
      <c r="Y63" s="61"/>
      <c r="Z63" s="60"/>
      <c r="AA63" s="61"/>
      <c r="AB63" s="60"/>
      <c r="AC63" s="61"/>
      <c r="AD63" s="60"/>
      <c r="AE63" s="61"/>
      <c r="AF63" s="62"/>
      <c r="AG63" s="60"/>
      <c r="AH63" s="61"/>
      <c r="AI63" s="60"/>
      <c r="AJ63" s="61"/>
      <c r="AK63" s="60"/>
      <c r="AL63" s="61"/>
      <c r="AM63" s="60"/>
      <c r="AN63" s="61"/>
      <c r="AO63" s="62"/>
      <c r="AP63" s="60"/>
      <c r="AQ63" s="61"/>
      <c r="AR63" s="60"/>
      <c r="AS63" s="61"/>
      <c r="AT63" s="60"/>
      <c r="AU63" s="61"/>
      <c r="AV63" s="60"/>
      <c r="AW63" s="61"/>
      <c r="AX63" s="80"/>
      <c r="AY63" s="64"/>
      <c r="AZ63" s="61"/>
      <c r="BA63" s="64"/>
      <c r="BB63" s="61"/>
      <c r="BC63" s="64"/>
      <c r="BD63" s="61"/>
      <c r="BE63" s="64"/>
      <c r="BF63" s="61"/>
      <c r="BG63" s="80"/>
      <c r="BH63" s="64"/>
      <c r="BI63" s="61"/>
    </row>
    <row r="64" ht="15.75" customHeight="1">
      <c r="A64" s="80"/>
      <c r="B64" s="39">
        <v>91.0</v>
      </c>
      <c r="C64" s="80"/>
      <c r="D64" s="59" t="str">
        <f>VLOOKUP($B64,Suporte!$A:$D,MATCH(Menu!$M$15,Suporte!$1:$1,0),0)</f>
        <v>Capital social</v>
      </c>
      <c r="E64" s="80"/>
      <c r="F64" s="60">
        <v>304077.0</v>
      </c>
      <c r="G64" s="61">
        <f t="shared" ref="G64:G67" si="136">IF(F64 = 0, 0, F64/F$73)</f>
        <v>2.200140368</v>
      </c>
      <c r="H64" s="60">
        <v>312024.0</v>
      </c>
      <c r="I64" s="61">
        <f t="shared" ref="I64:I67" si="137">IF(H64 = 0, 0, H64/H$73)</f>
        <v>2.099475172</v>
      </c>
      <c r="J64" s="60">
        <v>319837.0</v>
      </c>
      <c r="K64" s="61">
        <f t="shared" ref="K64:K67" si="138">IF(J64 = 0, 0, J64/J$73)</f>
        <v>1.770704269</v>
      </c>
      <c r="L64" s="60">
        <v>319835.0</v>
      </c>
      <c r="M64" s="61">
        <f t="shared" ref="M64:M67" si="139">IF(L64 = 0, 0, L64/L$73)</f>
        <v>1.496773258</v>
      </c>
      <c r="N64" s="62"/>
      <c r="O64" s="60">
        <v>347195.0</v>
      </c>
      <c r="P64" s="61">
        <f t="shared" ref="P64:P67" si="140">IF(O64 = 0, 0, O64/O$73)</f>
        <v>1.755141141</v>
      </c>
      <c r="Q64" s="60">
        <v>347195.0</v>
      </c>
      <c r="R64" s="61">
        <f t="shared" ref="R64:R67" si="141">IF(Q64 = 0, 0, Q64/Q$73)</f>
        <v>1.285740737</v>
      </c>
      <c r="S64" s="60">
        <v>347195.0</v>
      </c>
      <c r="T64" s="61">
        <f t="shared" ref="T64:T67" si="142">IF(S64 = 0, 0, S64/S$73)</f>
        <v>1.328879431</v>
      </c>
      <c r="U64" s="60">
        <v>347197.0</v>
      </c>
      <c r="V64" s="61">
        <f t="shared" ref="V64:V67" si="143">IF(U64 = 0, 0, U64/U$73)</f>
        <v>1.119333166</v>
      </c>
      <c r="W64" s="62"/>
      <c r="X64" s="60">
        <v>1124975.0</v>
      </c>
      <c r="Y64" s="61">
        <f t="shared" ref="Y64:Y67" si="144">IF(X64 = 0, 0, X64/X$73)</f>
        <v>1.205832069</v>
      </c>
      <c r="Z64" s="60">
        <v>1085962.0</v>
      </c>
      <c r="AA64" s="61">
        <f t="shared" ref="AA64:AA67" si="145">IF(Z64 = 0, 0, Z64/Z$73)</f>
        <v>1.186599912</v>
      </c>
      <c r="AB64" s="60">
        <v>1085782.0</v>
      </c>
      <c r="AC64" s="61">
        <f t="shared" ref="AC64:AC67" si="146">IF(AB64 = 0, 0, AB64/AB$73)</f>
        <v>1.081907689</v>
      </c>
      <c r="AD64" s="60">
        <v>1085845.0</v>
      </c>
      <c r="AE64" s="61">
        <f t="shared" ref="AE64:AE67" si="147">IF(AD64 = 0, 0, AD64/AD$73)</f>
        <v>1.086889501</v>
      </c>
      <c r="AF64" s="62"/>
      <c r="AG64" s="60">
        <v>1085845.0</v>
      </c>
      <c r="AH64" s="61">
        <f t="shared" ref="AH64:AH67" si="148">IF(AG64 = 0, 0, AG64/AG$73)</f>
        <v>1.167498691</v>
      </c>
      <c r="AI64" s="60">
        <v>1085845.0</v>
      </c>
      <c r="AJ64" s="61">
        <f t="shared" ref="AJ64:AJ67" si="149">IF(AI64 = 0, 0, AI64/AI$73)</f>
        <v>1.206753226</v>
      </c>
      <c r="AK64" s="60">
        <v>1085845.0</v>
      </c>
      <c r="AL64" s="61">
        <f t="shared" ref="AL64:AL67" si="150">IF(AK64 = 0, 0, AK64/AK$73)</f>
        <v>1.223443211</v>
      </c>
      <c r="AM64" s="60">
        <v>1085845.0</v>
      </c>
      <c r="AN64" s="61">
        <f t="shared" ref="AN64:AN67" si="151">IF(AM64 = 0, 0, AM64/AM$73)</f>
        <v>1.19720942</v>
      </c>
      <c r="AO64" s="62"/>
      <c r="AP64" s="60">
        <v>1085845.0</v>
      </c>
      <c r="AQ64" s="61">
        <f t="shared" ref="AQ64:AQ67" si="152">IF(AP64 = 0, 0, AP64/AP$73)</f>
        <v>1.272163526</v>
      </c>
      <c r="AR64" s="60">
        <v>1085845.0</v>
      </c>
      <c r="AS64" s="61">
        <f t="shared" ref="AS64:AS67" si="153">IF(AR64 = 0, 0, AR64/AR$73)</f>
        <v>1.334924571</v>
      </c>
      <c r="AT64" s="60">
        <v>1085846.0</v>
      </c>
      <c r="AU64" s="61">
        <f t="shared" ref="AU64:AU67" si="154">IF(AT64 = 0, 0, AT64/AT$73)</f>
        <v>1.392067424</v>
      </c>
      <c r="AV64" s="60">
        <v>1085845.0</v>
      </c>
      <c r="AW64" s="61">
        <f t="shared" ref="AW64:AW67" si="155">IF(AV64 = 0, 0, AV64/AV$73)</f>
        <v>1.359353777</v>
      </c>
      <c r="AX64" s="80"/>
      <c r="AY64" s="60">
        <v>1085845.0</v>
      </c>
      <c r="AZ64" s="61">
        <f t="shared" ref="AZ64:AZ67" si="156">IF(AY64 = 0, 0, AY64/AY$73)</f>
        <v>1.433371703</v>
      </c>
      <c r="BA64" s="60">
        <v>1085845.0</v>
      </c>
      <c r="BB64" s="61">
        <f t="shared" ref="BB64:BB67" si="157">IF(BA64 = 0, 0, BA64/BA$73)</f>
        <v>1.507621797</v>
      </c>
      <c r="BC64" s="60">
        <v>1085845.0</v>
      </c>
      <c r="BD64" s="61">
        <f t="shared" ref="BD64:BD67" si="158">IF(BC64 = 0, 0, BC64/BC$73)</f>
        <v>1.630422379</v>
      </c>
      <c r="BE64" s="60">
        <v>1085945.0</v>
      </c>
      <c r="BF64" s="61">
        <f t="shared" ref="BF64:BF67" si="159">IF(BE64 = 0, 0, BE64/BE$73)</f>
        <v>0.5346790926</v>
      </c>
      <c r="BG64" s="80"/>
      <c r="BH64" s="60">
        <v>1085945.0</v>
      </c>
      <c r="BI64" s="61">
        <f t="shared" ref="BI64:BI67" si="160">IF(BH64 = 0, 0, BH64/BH$73)</f>
        <v>0.5609470272</v>
      </c>
    </row>
    <row r="65" ht="15.75" customHeight="1">
      <c r="A65" s="80"/>
      <c r="B65" s="39">
        <v>92.0</v>
      </c>
      <c r="C65" s="80"/>
      <c r="D65" s="59" t="str">
        <f>VLOOKUP($B65,Suporte!$A:$D,MATCH(Menu!$M$15,Suporte!$1:$1,0),0)</f>
        <v>Reservas de capital</v>
      </c>
      <c r="E65" s="80"/>
      <c r="F65" s="60">
        <v>0.0</v>
      </c>
      <c r="G65" s="61">
        <f t="shared" si="136"/>
        <v>0</v>
      </c>
      <c r="H65" s="60">
        <v>0.0</v>
      </c>
      <c r="I65" s="61">
        <f t="shared" si="137"/>
        <v>0</v>
      </c>
      <c r="J65" s="60">
        <v>0.0</v>
      </c>
      <c r="K65" s="61">
        <f t="shared" si="138"/>
        <v>0</v>
      </c>
      <c r="L65" s="60">
        <v>0.0</v>
      </c>
      <c r="M65" s="61">
        <f t="shared" si="139"/>
        <v>0</v>
      </c>
      <c r="N65" s="62"/>
      <c r="O65" s="60">
        <v>0.0</v>
      </c>
      <c r="P65" s="61">
        <f t="shared" si="140"/>
        <v>0</v>
      </c>
      <c r="Q65" s="60">
        <v>0.0</v>
      </c>
      <c r="R65" s="61">
        <f t="shared" si="141"/>
        <v>0</v>
      </c>
      <c r="S65" s="60">
        <v>0.0</v>
      </c>
      <c r="T65" s="61">
        <f t="shared" si="142"/>
        <v>0</v>
      </c>
      <c r="U65" s="60">
        <v>0.0</v>
      </c>
      <c r="V65" s="61">
        <f t="shared" si="143"/>
        <v>0</v>
      </c>
      <c r="W65" s="62"/>
      <c r="X65" s="60">
        <v>0.0</v>
      </c>
      <c r="Y65" s="61">
        <f t="shared" si="144"/>
        <v>0</v>
      </c>
      <c r="Z65" s="60">
        <v>3258.0</v>
      </c>
      <c r="AA65" s="61">
        <f t="shared" si="145"/>
        <v>0.0035599243</v>
      </c>
      <c r="AB65" s="60">
        <v>5496.0</v>
      </c>
      <c r="AC65" s="61">
        <f t="shared" si="146"/>
        <v>0.005476389051</v>
      </c>
      <c r="AD65" s="60">
        <v>5687.0</v>
      </c>
      <c r="AE65" s="61">
        <f t="shared" si="147"/>
        <v>0.005692470464</v>
      </c>
      <c r="AF65" s="62"/>
      <c r="AG65" s="60">
        <v>6708.0</v>
      </c>
      <c r="AH65" s="61">
        <f t="shared" si="148"/>
        <v>0.007212430152</v>
      </c>
      <c r="AI65" s="60">
        <v>7411.0</v>
      </c>
      <c r="AJ65" s="61">
        <f t="shared" si="149"/>
        <v>0.008236210654</v>
      </c>
      <c r="AK65" s="60">
        <v>8281.0</v>
      </c>
      <c r="AL65" s="61">
        <f t="shared" si="150"/>
        <v>0.009330367806</v>
      </c>
      <c r="AM65" s="60">
        <v>8752.0</v>
      </c>
      <c r="AN65" s="61">
        <f t="shared" si="151"/>
        <v>0.009649606386</v>
      </c>
      <c r="AO65" s="62"/>
      <c r="AP65" s="60">
        <v>9225.0</v>
      </c>
      <c r="AQ65" s="61">
        <f t="shared" si="152"/>
        <v>0.010807904</v>
      </c>
      <c r="AR65" s="60">
        <v>9840.0</v>
      </c>
      <c r="AS65" s="61">
        <f t="shared" si="153"/>
        <v>0.01209717573</v>
      </c>
      <c r="AT65" s="60">
        <v>10472.0</v>
      </c>
      <c r="AU65" s="61">
        <f t="shared" si="154"/>
        <v>0.01342522794</v>
      </c>
      <c r="AV65" s="60">
        <v>10875.0</v>
      </c>
      <c r="AW65" s="61">
        <f t="shared" si="155"/>
        <v>0.01361425647</v>
      </c>
      <c r="AX65" s="80"/>
      <c r="AY65" s="64">
        <v>11154.0</v>
      </c>
      <c r="AZ65" s="61">
        <f t="shared" si="156"/>
        <v>0.01472385835</v>
      </c>
      <c r="BA65" s="64">
        <v>10761.0</v>
      </c>
      <c r="BB65" s="61">
        <f t="shared" si="157"/>
        <v>0.01494091528</v>
      </c>
      <c r="BC65" s="64">
        <v>11075.0</v>
      </c>
      <c r="BD65" s="61">
        <f t="shared" si="158"/>
        <v>0.01662937882</v>
      </c>
      <c r="BE65" s="64">
        <v>48938.0</v>
      </c>
      <c r="BF65" s="61">
        <f t="shared" si="159"/>
        <v>0.02409525845</v>
      </c>
      <c r="BG65" s="80"/>
      <c r="BH65" s="65">
        <v>46205.0</v>
      </c>
      <c r="BI65" s="61">
        <f t="shared" si="160"/>
        <v>0.02386728369</v>
      </c>
    </row>
    <row r="66" ht="15.75" customHeight="1">
      <c r="A66" s="80"/>
      <c r="B66" s="39">
        <v>93.0</v>
      </c>
      <c r="C66" s="80"/>
      <c r="D66" s="59" t="str">
        <f>VLOOKUP($B66,Suporte!$A:$D,MATCH(Menu!$M$15,Suporte!$1:$1,0),0)</f>
        <v>Custos de emissão</v>
      </c>
      <c r="E66" s="80"/>
      <c r="F66" s="60">
        <v>0.0</v>
      </c>
      <c r="G66" s="61">
        <f t="shared" si="136"/>
        <v>0</v>
      </c>
      <c r="H66" s="60">
        <v>0.0</v>
      </c>
      <c r="I66" s="61">
        <f t="shared" si="137"/>
        <v>0</v>
      </c>
      <c r="J66" s="60">
        <v>0.0</v>
      </c>
      <c r="K66" s="61">
        <f t="shared" si="138"/>
        <v>0</v>
      </c>
      <c r="L66" s="60">
        <v>0.0</v>
      </c>
      <c r="M66" s="61">
        <f t="shared" si="139"/>
        <v>0</v>
      </c>
      <c r="N66" s="62"/>
      <c r="O66" s="60">
        <v>0.0</v>
      </c>
      <c r="P66" s="61">
        <f t="shared" si="140"/>
        <v>0</v>
      </c>
      <c r="Q66" s="60">
        <v>0.0</v>
      </c>
      <c r="R66" s="61">
        <f t="shared" si="141"/>
        <v>0</v>
      </c>
      <c r="S66" s="60">
        <v>0.0</v>
      </c>
      <c r="T66" s="61">
        <f t="shared" si="142"/>
        <v>0</v>
      </c>
      <c r="U66" s="60">
        <v>0.0</v>
      </c>
      <c r="V66" s="61">
        <f t="shared" si="143"/>
        <v>0</v>
      </c>
      <c r="W66" s="62"/>
      <c r="X66" s="60">
        <v>-38666.0</v>
      </c>
      <c r="Y66" s="61">
        <f t="shared" si="144"/>
        <v>-0.04144510127</v>
      </c>
      <c r="Z66" s="60">
        <v>0.0</v>
      </c>
      <c r="AA66" s="61">
        <f t="shared" si="145"/>
        <v>0</v>
      </c>
      <c r="AB66" s="60">
        <v>0.0</v>
      </c>
      <c r="AC66" s="61">
        <f t="shared" si="146"/>
        <v>0</v>
      </c>
      <c r="AD66" s="60">
        <v>0.0</v>
      </c>
      <c r="AE66" s="61">
        <f t="shared" si="147"/>
        <v>0</v>
      </c>
      <c r="AF66" s="62"/>
      <c r="AG66" s="60">
        <v>0.0</v>
      </c>
      <c r="AH66" s="61">
        <f t="shared" si="148"/>
        <v>0</v>
      </c>
      <c r="AI66" s="60">
        <v>0.0</v>
      </c>
      <c r="AJ66" s="61">
        <f t="shared" si="149"/>
        <v>0</v>
      </c>
      <c r="AK66" s="60">
        <v>0.0</v>
      </c>
      <c r="AL66" s="61">
        <f t="shared" si="150"/>
        <v>0</v>
      </c>
      <c r="AM66" s="60">
        <v>0.0</v>
      </c>
      <c r="AN66" s="61">
        <f t="shared" si="151"/>
        <v>0</v>
      </c>
      <c r="AO66" s="62"/>
      <c r="AP66" s="60">
        <v>0.0</v>
      </c>
      <c r="AQ66" s="61">
        <f t="shared" si="152"/>
        <v>0</v>
      </c>
      <c r="AR66" s="60">
        <v>0.0</v>
      </c>
      <c r="AS66" s="61">
        <f t="shared" si="153"/>
        <v>0</v>
      </c>
      <c r="AT66" s="60">
        <v>0.0</v>
      </c>
      <c r="AU66" s="61">
        <f t="shared" si="154"/>
        <v>0</v>
      </c>
      <c r="AV66" s="60">
        <v>0.0</v>
      </c>
      <c r="AW66" s="61">
        <f t="shared" si="155"/>
        <v>0</v>
      </c>
      <c r="AX66" s="80"/>
      <c r="AY66" s="60">
        <v>0.0</v>
      </c>
      <c r="AZ66" s="61">
        <f t="shared" si="156"/>
        <v>0</v>
      </c>
      <c r="BA66" s="60">
        <v>0.0</v>
      </c>
      <c r="BB66" s="61">
        <f t="shared" si="157"/>
        <v>0</v>
      </c>
      <c r="BC66" s="60">
        <v>0.0</v>
      </c>
      <c r="BD66" s="61">
        <f t="shared" si="158"/>
        <v>0</v>
      </c>
      <c r="BE66" s="60">
        <v>0.0</v>
      </c>
      <c r="BF66" s="61">
        <f t="shared" si="159"/>
        <v>0</v>
      </c>
      <c r="BG66" s="80"/>
      <c r="BH66" s="60">
        <v>0.0</v>
      </c>
      <c r="BI66" s="61">
        <f t="shared" si="160"/>
        <v>0</v>
      </c>
    </row>
    <row r="67" ht="15.75" customHeight="1">
      <c r="A67" s="80"/>
      <c r="B67" s="39">
        <v>94.0</v>
      </c>
      <c r="C67" s="80"/>
      <c r="D67" s="59" t="str">
        <f>VLOOKUP($B67,Suporte!$A:$D,MATCH(Menu!$M$15,Suporte!$1:$1,0),0)</f>
        <v>Prejuízos acumulados</v>
      </c>
      <c r="E67" s="80"/>
      <c r="F67" s="66">
        <v>-294384.0</v>
      </c>
      <c r="G67" s="67">
        <f t="shared" si="136"/>
        <v>-2.130006946</v>
      </c>
      <c r="H67" s="66">
        <v>-308959.0</v>
      </c>
      <c r="I67" s="67">
        <f t="shared" si="137"/>
        <v>-2.078852106</v>
      </c>
      <c r="J67" s="66">
        <v>-326329.0</v>
      </c>
      <c r="K67" s="67">
        <f t="shared" si="138"/>
        <v>-1.80664574</v>
      </c>
      <c r="L67" s="66">
        <v>-325637.0</v>
      </c>
      <c r="M67" s="67">
        <f t="shared" si="139"/>
        <v>-1.523925628</v>
      </c>
      <c r="N67" s="62"/>
      <c r="O67" s="66">
        <v>-336490.0</v>
      </c>
      <c r="P67" s="67">
        <f t="shared" si="140"/>
        <v>-1.701025195</v>
      </c>
      <c r="Q67" s="66">
        <v>-344084.0</v>
      </c>
      <c r="R67" s="67">
        <f t="shared" si="141"/>
        <v>-1.274220009</v>
      </c>
      <c r="S67" s="66">
        <v>-342201.0</v>
      </c>
      <c r="T67" s="67">
        <f t="shared" si="142"/>
        <v>-1.309765031</v>
      </c>
      <c r="U67" s="66">
        <v>-365901.0</v>
      </c>
      <c r="V67" s="67">
        <f t="shared" si="143"/>
        <v>-1.179633248</v>
      </c>
      <c r="W67" s="62"/>
      <c r="X67" s="66">
        <v>-391392.0</v>
      </c>
      <c r="Y67" s="67">
        <f t="shared" si="144"/>
        <v>-0.419523123</v>
      </c>
      <c r="Z67" s="66">
        <v>-408380.0</v>
      </c>
      <c r="AA67" s="67">
        <f t="shared" si="145"/>
        <v>-0.4462252565</v>
      </c>
      <c r="AB67" s="66">
        <v>-434066.0</v>
      </c>
      <c r="AC67" s="67">
        <f t="shared" si="146"/>
        <v>-0.4325171561</v>
      </c>
      <c r="AD67" s="66">
        <v>-450710.0</v>
      </c>
      <c r="AE67" s="67">
        <f t="shared" si="147"/>
        <v>-0.451143549</v>
      </c>
      <c r="AF67" s="62"/>
      <c r="AG67" s="66">
        <v>-476625.0</v>
      </c>
      <c r="AH67" s="67">
        <f t="shared" si="148"/>
        <v>-0.5124663866</v>
      </c>
      <c r="AI67" s="66">
        <v>-504470.0</v>
      </c>
      <c r="AJ67" s="67">
        <f t="shared" si="149"/>
        <v>-0.5606424489</v>
      </c>
      <c r="AK67" s="66">
        <v>-523701.0</v>
      </c>
      <c r="AL67" s="67">
        <f t="shared" si="150"/>
        <v>-0.5900643582</v>
      </c>
      <c r="AM67" s="66">
        <v>-540548.0</v>
      </c>
      <c r="AN67" s="67">
        <f t="shared" si="151"/>
        <v>-0.5959866811</v>
      </c>
      <c r="AO67" s="62"/>
      <c r="AP67" s="66">
        <v>-563087.0</v>
      </c>
      <c r="AQ67" s="67">
        <f t="shared" si="152"/>
        <v>-0.6597062593</v>
      </c>
      <c r="AR67" s="66">
        <v>-580234.0</v>
      </c>
      <c r="AS67" s="67">
        <f t="shared" si="153"/>
        <v>-0.7133325875</v>
      </c>
      <c r="AT67" s="66">
        <v>-604525.0</v>
      </c>
      <c r="AU67" s="67">
        <f t="shared" si="154"/>
        <v>-0.7750082049</v>
      </c>
      <c r="AV67" s="66">
        <v>-625693.0</v>
      </c>
      <c r="AW67" s="67">
        <f t="shared" si="155"/>
        <v>-0.7832960897</v>
      </c>
      <c r="AX67" s="80"/>
      <c r="AY67" s="68">
        <v>-646966.0</v>
      </c>
      <c r="AZ67" s="67">
        <f t="shared" si="156"/>
        <v>-0.8540286662</v>
      </c>
      <c r="BA67" s="68">
        <v>-661999.0</v>
      </c>
      <c r="BB67" s="67">
        <f t="shared" si="157"/>
        <v>-0.9191405051</v>
      </c>
      <c r="BC67" s="68">
        <v>-684418.0</v>
      </c>
      <c r="BD67" s="67">
        <f t="shared" si="158"/>
        <v>-1.027670085</v>
      </c>
      <c r="BE67" s="68">
        <v>-774872.0</v>
      </c>
      <c r="BF67" s="67">
        <f t="shared" si="159"/>
        <v>-0.3815182701</v>
      </c>
      <c r="BG67" s="80"/>
      <c r="BH67" s="69">
        <v>-807332.0</v>
      </c>
      <c r="BI67" s="67">
        <f t="shared" si="160"/>
        <v>-0.4170289336</v>
      </c>
    </row>
    <row r="68" ht="15.75" customHeight="1">
      <c r="A68" s="80"/>
      <c r="B68" s="80"/>
      <c r="C68" s="80"/>
      <c r="D68" s="55"/>
      <c r="E68" s="80"/>
      <c r="F68" s="70"/>
      <c r="G68" s="71"/>
      <c r="H68" s="70"/>
      <c r="I68" s="71"/>
      <c r="J68" s="70"/>
      <c r="K68" s="71"/>
      <c r="L68" s="70"/>
      <c r="M68" s="71"/>
      <c r="N68" s="62"/>
      <c r="O68" s="70"/>
      <c r="P68" s="71"/>
      <c r="Q68" s="70"/>
      <c r="R68" s="71"/>
      <c r="S68" s="70"/>
      <c r="T68" s="71"/>
      <c r="U68" s="70"/>
      <c r="V68" s="71"/>
      <c r="W68" s="62"/>
      <c r="X68" s="70"/>
      <c r="Y68" s="71"/>
      <c r="Z68" s="70"/>
      <c r="AA68" s="71"/>
      <c r="AB68" s="70"/>
      <c r="AC68" s="71"/>
      <c r="AD68" s="70"/>
      <c r="AE68" s="71"/>
      <c r="AF68" s="62"/>
      <c r="AG68" s="70"/>
      <c r="AH68" s="71"/>
      <c r="AI68" s="70"/>
      <c r="AJ68" s="71"/>
      <c r="AK68" s="70"/>
      <c r="AL68" s="71"/>
      <c r="AM68" s="70"/>
      <c r="AN68" s="71"/>
      <c r="AO68" s="62"/>
      <c r="AP68" s="70"/>
      <c r="AQ68" s="71"/>
      <c r="AR68" s="70"/>
      <c r="AS68" s="71"/>
      <c r="AT68" s="70"/>
      <c r="AU68" s="71"/>
      <c r="AV68" s="70"/>
      <c r="AW68" s="71"/>
      <c r="AX68" s="80"/>
      <c r="AY68" s="64"/>
      <c r="AZ68" s="71"/>
      <c r="BA68" s="64"/>
      <c r="BB68" s="71"/>
      <c r="BC68" s="64"/>
      <c r="BD68" s="71"/>
      <c r="BE68" s="64"/>
      <c r="BF68" s="71"/>
      <c r="BG68" s="80"/>
      <c r="BH68" s="64"/>
      <c r="BI68" s="71"/>
    </row>
    <row r="69" ht="21.75" customHeight="1">
      <c r="A69" s="80"/>
      <c r="B69" s="39">
        <v>95.0</v>
      </c>
      <c r="C69" s="80"/>
      <c r="D69" s="51" t="str">
        <f>VLOOKUP($B69,Suporte!$A:$D,MATCH(Menu!$M$15,Suporte!$1:$1,0),0)</f>
        <v>Patrimonio líquido atribuível aos acionistas</v>
      </c>
      <c r="E69" s="80"/>
      <c r="F69" s="85">
        <f>SUM(F64:F67)</f>
        <v>9693</v>
      </c>
      <c r="G69" s="86">
        <f t="shared" ref="G69:G71" si="161">IF(F69 = 0, 0, F69/F$73)</f>
        <v>0.07013342209</v>
      </c>
      <c r="H69" s="85">
        <f>SUM(H64:H67)</f>
        <v>3065</v>
      </c>
      <c r="I69" s="86">
        <f t="shared" ref="I69:I71" si="162">IF(H69 = 0, 0, H69/H$73)</f>
        <v>0.02062306554</v>
      </c>
      <c r="J69" s="85">
        <f>SUM(J64:J67)</f>
        <v>-6492</v>
      </c>
      <c r="K69" s="86">
        <f t="shared" ref="K69:K71" si="163">IF(J69 = 0, 0, J69/J$73)</f>
        <v>-0.03594147054</v>
      </c>
      <c r="L69" s="85">
        <f>SUM(L64:L67)</f>
        <v>-5802</v>
      </c>
      <c r="M69" s="86">
        <f t="shared" ref="M69:M71" si="164">IF(L69 = 0, 0, L69/L$73)</f>
        <v>-0.02715237057</v>
      </c>
      <c r="N69" s="62"/>
      <c r="O69" s="85">
        <f>SUM(O64:O67)</f>
        <v>10705</v>
      </c>
      <c r="P69" s="86">
        <f t="shared" ref="P69:P71" si="165">IF(O69 = 0, 0, O69/O$73)</f>
        <v>0.05411594613</v>
      </c>
      <c r="Q69" s="85">
        <f>SUM(Q64:Q67)</f>
        <v>3111</v>
      </c>
      <c r="R69" s="86">
        <f t="shared" ref="R69:R71" si="166">IF(Q69 = 0, 0, Q69/Q$73)</f>
        <v>0.01152072879</v>
      </c>
      <c r="S69" s="85">
        <f>SUM(S64:S67)</f>
        <v>4994</v>
      </c>
      <c r="T69" s="86">
        <f t="shared" ref="T69:T71" si="167">IF(S69 = 0, 0, S69/S$73)</f>
        <v>0.01911439934</v>
      </c>
      <c r="U69" s="85">
        <f>SUM(U64:U67)</f>
        <v>-18704</v>
      </c>
      <c r="V69" s="86">
        <f t="shared" ref="V69:V71" si="168">IF(U69 = 0, 0, U69/U$73)</f>
        <v>-0.06030008189</v>
      </c>
      <c r="W69" s="62"/>
      <c r="X69" s="85">
        <f>SUM(X64:X67)</f>
        <v>694917</v>
      </c>
      <c r="Y69" s="86">
        <f t="shared" ref="Y69:Y71" si="169">IF(X69 = 0, 0, X69/X$73)</f>
        <v>0.7448638451</v>
      </c>
      <c r="Z69" s="85">
        <f>SUM(Z64:Z67)</f>
        <v>680840</v>
      </c>
      <c r="AA69" s="86">
        <f t="shared" ref="AA69:AA71" si="170">IF(Z69 = 0, 0, Z69/Z$73)</f>
        <v>0.7439345796</v>
      </c>
      <c r="AB69" s="85">
        <f>SUM(AB64:AB67)</f>
        <v>657212</v>
      </c>
      <c r="AC69" s="86">
        <f t="shared" ref="AC69:AC71" si="171">IF(AB69 = 0, 0, AB69/AB$73)</f>
        <v>0.6548669216</v>
      </c>
      <c r="AD69" s="85">
        <f>SUM(AD64:AD67)</f>
        <v>640822</v>
      </c>
      <c r="AE69" s="86">
        <f t="shared" ref="AE69:AE71" si="172">IF(AD69 = 0, 0, AD69/AD$73)</f>
        <v>0.6414384223</v>
      </c>
      <c r="AF69" s="62"/>
      <c r="AG69" s="85">
        <f>SUM(AG64:AG67)</f>
        <v>615928</v>
      </c>
      <c r="AH69" s="86">
        <f t="shared" ref="AH69:AH71" si="173">IF(AG69 = 0, 0, AG69/AG$73)</f>
        <v>0.6622447345</v>
      </c>
      <c r="AI69" s="85">
        <f>SUM(AI64:AI67)</f>
        <v>588786</v>
      </c>
      <c r="AJ69" s="86">
        <f t="shared" ref="AJ69:AJ71" si="174">IF(AI69 = 0, 0, AI69/AI$73)</f>
        <v>0.6543469877</v>
      </c>
      <c r="AK69" s="85">
        <f>SUM(AK64:AK67)</f>
        <v>570425</v>
      </c>
      <c r="AL69" s="86">
        <f t="shared" ref="AL69:AL71" si="175">IF(AK69 = 0, 0, AK69/AK$73)</f>
        <v>0.6427092206</v>
      </c>
      <c r="AM69" s="85">
        <f>SUM(AM64:AM67)</f>
        <v>554049</v>
      </c>
      <c r="AN69" s="86">
        <f t="shared" ref="AN69:AN71" si="176">IF(AM69 = 0, 0, AM69/AM$73)</f>
        <v>0.6108723456</v>
      </c>
      <c r="AO69" s="62"/>
      <c r="AP69" s="85">
        <f>SUM(AP64:AP67)</f>
        <v>531983</v>
      </c>
      <c r="AQ69" s="86">
        <f t="shared" ref="AQ69:AQ71" si="177">IF(AP69 = 0, 0, AP69/AP$73)</f>
        <v>0.6232651703</v>
      </c>
      <c r="AR69" s="85">
        <f>SUM(AR64:AR67)</f>
        <v>515451</v>
      </c>
      <c r="AS69" s="86">
        <f t="shared" ref="AS69:AS71" si="178">IF(AR69 = 0, 0, AR69/AR$73)</f>
        <v>0.6336891591</v>
      </c>
      <c r="AT69" s="85">
        <f>SUM(AT64:AT67)</f>
        <v>491793</v>
      </c>
      <c r="AU69" s="86">
        <f t="shared" ref="AU69:AU71" si="179">IF(AT69 = 0, 0, AT69/AT$73)</f>
        <v>0.6304844466</v>
      </c>
      <c r="AV69" s="85">
        <f>SUM(AV64:AV67)</f>
        <v>471027</v>
      </c>
      <c r="AW69" s="86">
        <f>IF(AV69 = 0, 0, AV69/AV$73)</f>
        <v>0.5896719434</v>
      </c>
      <c r="AX69" s="80"/>
      <c r="AY69" s="87">
        <v>450033.0</v>
      </c>
      <c r="AZ69" s="86">
        <f t="shared" ref="AZ69:AZ71" si="180">IF(AY69 = 0, 0, AY69/AY$73)</f>
        <v>0.5940668949</v>
      </c>
      <c r="BA69" s="87">
        <f>SUM(BA64:BA67)</f>
        <v>434607</v>
      </c>
      <c r="BB69" s="86">
        <f t="shared" ref="BB69:BB71" si="181">IF(BA69 = 0, 0, BA69/BA$73)</f>
        <v>0.6034222069</v>
      </c>
      <c r="BC69" s="87">
        <f>SUM(BC64:BC67)</f>
        <v>412502</v>
      </c>
      <c r="BD69" s="86">
        <f t="shared" ref="BD69:BD71" si="182">IF(BC69 = 0, 0, BC69/BC$73)</f>
        <v>0.6193816724</v>
      </c>
      <c r="BE69" s="87">
        <f>SUM(BE64:BE67)</f>
        <v>360011</v>
      </c>
      <c r="BF69" s="86">
        <f t="shared" ref="BF69:BF71" si="183">IF(BE69 = 0, 0, BE69/BE$73)</f>
        <v>0.1772560809</v>
      </c>
      <c r="BG69" s="80"/>
      <c r="BH69" s="87">
        <f>SUM(BH64:BH67)</f>
        <v>324818</v>
      </c>
      <c r="BI69" s="86">
        <f t="shared" ref="BI69:BI71" si="184">IF(BH69 = 0, 0, BH69/BH$73)</f>
        <v>0.1677853772</v>
      </c>
    </row>
    <row r="70" ht="15.75" customHeight="1">
      <c r="A70" s="80"/>
      <c r="B70" s="39">
        <v>96.0</v>
      </c>
      <c r="C70" s="80"/>
      <c r="D70" s="59" t="str">
        <f>VLOOKUP($B70,Suporte!$A:$D,MATCH(Menu!$M$15,Suporte!$1:$1,0),0)</f>
        <v>Participação de não controladores</v>
      </c>
      <c r="E70" s="80"/>
      <c r="F70" s="66">
        <v>1.0</v>
      </c>
      <c r="G70" s="67">
        <f t="shared" si="161"/>
        <v>0.000007235471174</v>
      </c>
      <c r="H70" s="66">
        <v>1.0</v>
      </c>
      <c r="I70" s="67">
        <f t="shared" si="162"/>
        <v>0.000006728569506</v>
      </c>
      <c r="J70" s="66">
        <v>-1.0</v>
      </c>
      <c r="K70" s="67">
        <f t="shared" si="163"/>
        <v>-0.000005536270879</v>
      </c>
      <c r="L70" s="66">
        <v>-6.0</v>
      </c>
      <c r="M70" s="67">
        <f t="shared" si="164"/>
        <v>-0.0000280789768</v>
      </c>
      <c r="N70" s="62"/>
      <c r="O70" s="66">
        <v>-7.0</v>
      </c>
      <c r="P70" s="67">
        <f t="shared" si="165"/>
        <v>-0.0000353864197</v>
      </c>
      <c r="Q70" s="66">
        <v>-8.0</v>
      </c>
      <c r="R70" s="67">
        <f t="shared" si="166"/>
        <v>-0.00002962578925</v>
      </c>
      <c r="S70" s="66">
        <v>-8.0</v>
      </c>
      <c r="T70" s="67">
        <f t="shared" si="167"/>
        <v>-0.00003061978268</v>
      </c>
      <c r="U70" s="66">
        <v>0.0</v>
      </c>
      <c r="V70" s="67">
        <f t="shared" si="168"/>
        <v>0</v>
      </c>
      <c r="W70" s="62"/>
      <c r="X70" s="66">
        <v>0.0</v>
      </c>
      <c r="Y70" s="67">
        <f t="shared" si="169"/>
        <v>0</v>
      </c>
      <c r="Z70" s="66">
        <v>0.0</v>
      </c>
      <c r="AA70" s="67">
        <f t="shared" si="170"/>
        <v>0</v>
      </c>
      <c r="AB70" s="66">
        <v>0.0</v>
      </c>
      <c r="AC70" s="67">
        <f t="shared" si="171"/>
        <v>0</v>
      </c>
      <c r="AD70" s="66">
        <v>0.0</v>
      </c>
      <c r="AE70" s="67">
        <f t="shared" si="172"/>
        <v>0</v>
      </c>
      <c r="AF70" s="62"/>
      <c r="AG70" s="66">
        <v>0.0</v>
      </c>
      <c r="AH70" s="67">
        <f t="shared" si="173"/>
        <v>0</v>
      </c>
      <c r="AI70" s="66">
        <v>0.0</v>
      </c>
      <c r="AJ70" s="67">
        <f t="shared" si="174"/>
        <v>0</v>
      </c>
      <c r="AK70" s="66">
        <v>0.0</v>
      </c>
      <c r="AL70" s="67">
        <f t="shared" si="175"/>
        <v>0</v>
      </c>
      <c r="AM70" s="66">
        <v>0.0</v>
      </c>
      <c r="AN70" s="67">
        <f t="shared" si="176"/>
        <v>0</v>
      </c>
      <c r="AO70" s="62"/>
      <c r="AP70" s="66">
        <v>0.0</v>
      </c>
      <c r="AQ70" s="67">
        <f t="shared" si="177"/>
        <v>0</v>
      </c>
      <c r="AR70" s="66">
        <v>0.0</v>
      </c>
      <c r="AS70" s="67">
        <f t="shared" si="178"/>
        <v>0</v>
      </c>
      <c r="AT70" s="66">
        <v>0.0</v>
      </c>
      <c r="AU70" s="67">
        <f t="shared" si="179"/>
        <v>0</v>
      </c>
      <c r="AV70" s="66" t="s">
        <v>622</v>
      </c>
      <c r="AW70" s="73">
        <v>0.0</v>
      </c>
      <c r="AX70" s="80"/>
      <c r="AY70" s="66">
        <v>0.0</v>
      </c>
      <c r="AZ70" s="67">
        <f t="shared" si="180"/>
        <v>0</v>
      </c>
      <c r="BA70" s="66">
        <v>0.0</v>
      </c>
      <c r="BB70" s="67">
        <f t="shared" si="181"/>
        <v>0</v>
      </c>
      <c r="BC70" s="66">
        <v>0.0</v>
      </c>
      <c r="BD70" s="67">
        <f t="shared" si="182"/>
        <v>0</v>
      </c>
      <c r="BE70" s="66">
        <v>-166342.0</v>
      </c>
      <c r="BF70" s="67">
        <f t="shared" si="183"/>
        <v>-0.08190063919</v>
      </c>
      <c r="BG70" s="80"/>
      <c r="BH70" s="88">
        <v>-177739.3621</v>
      </c>
      <c r="BI70" s="67">
        <f t="shared" si="184"/>
        <v>-0.09181161733</v>
      </c>
    </row>
    <row r="71" ht="15.75" customHeight="1">
      <c r="A71" s="80"/>
      <c r="B71" s="39">
        <v>97.0</v>
      </c>
      <c r="C71" s="80"/>
      <c r="D71" s="51" t="str">
        <f>VLOOKUP($B71,Suporte!$A:$D,MATCH(Menu!$M$15,Suporte!$1:$1,0),0)</f>
        <v>Total do patrimônio líquido</v>
      </c>
      <c r="E71" s="80"/>
      <c r="F71" s="85">
        <f>SUM(F69:F70)</f>
        <v>9694</v>
      </c>
      <c r="G71" s="86">
        <f t="shared" si="161"/>
        <v>0.07014065756</v>
      </c>
      <c r="H71" s="85">
        <f>SUM(H69:H70)</f>
        <v>3066</v>
      </c>
      <c r="I71" s="86">
        <f t="shared" si="162"/>
        <v>0.02062979411</v>
      </c>
      <c r="J71" s="85">
        <f>SUM(J69:J70)</f>
        <v>-6493</v>
      </c>
      <c r="K71" s="86">
        <f t="shared" si="163"/>
        <v>-0.03594700682</v>
      </c>
      <c r="L71" s="85">
        <f>SUM(L69:L70)</f>
        <v>-5808</v>
      </c>
      <c r="M71" s="86">
        <f t="shared" si="164"/>
        <v>-0.02718044954</v>
      </c>
      <c r="N71" s="62"/>
      <c r="O71" s="85">
        <f>SUM(O69:O70)</f>
        <v>10698</v>
      </c>
      <c r="P71" s="86">
        <f t="shared" si="165"/>
        <v>0.05408055971</v>
      </c>
      <c r="Q71" s="85">
        <f>SUM(Q69:Q70)</f>
        <v>3103</v>
      </c>
      <c r="R71" s="86">
        <f t="shared" si="166"/>
        <v>0.01149110301</v>
      </c>
      <c r="S71" s="85">
        <f>SUM(S69:S70)</f>
        <v>4986</v>
      </c>
      <c r="T71" s="86">
        <f t="shared" si="167"/>
        <v>0.01908377955</v>
      </c>
      <c r="U71" s="85">
        <f>SUM(U69:U70)</f>
        <v>-18704</v>
      </c>
      <c r="V71" s="86">
        <f t="shared" si="168"/>
        <v>-0.06030008189</v>
      </c>
      <c r="W71" s="62"/>
      <c r="X71" s="85">
        <f>SUM(X69:X70)</f>
        <v>694917</v>
      </c>
      <c r="Y71" s="86">
        <f t="shared" si="169"/>
        <v>0.7448638451</v>
      </c>
      <c r="Z71" s="85">
        <f>SUM(Z69:Z70)</f>
        <v>680840</v>
      </c>
      <c r="AA71" s="86">
        <f t="shared" si="170"/>
        <v>0.7439345796</v>
      </c>
      <c r="AB71" s="85">
        <f>SUM(AB69:AB70)</f>
        <v>657212</v>
      </c>
      <c r="AC71" s="86">
        <f t="shared" si="171"/>
        <v>0.6548669216</v>
      </c>
      <c r="AD71" s="85">
        <f>SUM(AD69:AD70)</f>
        <v>640822</v>
      </c>
      <c r="AE71" s="86">
        <f t="shared" si="172"/>
        <v>0.6414384223</v>
      </c>
      <c r="AF71" s="62"/>
      <c r="AG71" s="85">
        <f>SUM(AG69:AG70)</f>
        <v>615928</v>
      </c>
      <c r="AH71" s="86">
        <f t="shared" si="173"/>
        <v>0.6622447345</v>
      </c>
      <c r="AI71" s="85">
        <f>SUM(AI69:AI70)</f>
        <v>588786</v>
      </c>
      <c r="AJ71" s="86">
        <f t="shared" si="174"/>
        <v>0.6543469877</v>
      </c>
      <c r="AK71" s="85">
        <f>SUM(AK69:AK70)</f>
        <v>570425</v>
      </c>
      <c r="AL71" s="86">
        <f t="shared" si="175"/>
        <v>0.6427092206</v>
      </c>
      <c r="AM71" s="85">
        <f>SUM(AM69:AM70)</f>
        <v>554049</v>
      </c>
      <c r="AN71" s="86">
        <f t="shared" si="176"/>
        <v>0.6108723456</v>
      </c>
      <c r="AO71" s="62"/>
      <c r="AP71" s="85">
        <f>SUM(AP69:AP70)</f>
        <v>531983</v>
      </c>
      <c r="AQ71" s="86">
        <f t="shared" si="177"/>
        <v>0.6232651703</v>
      </c>
      <c r="AR71" s="85">
        <f>SUM(AR69:AR70)</f>
        <v>515451</v>
      </c>
      <c r="AS71" s="86">
        <f t="shared" si="178"/>
        <v>0.6336891591</v>
      </c>
      <c r="AT71" s="85">
        <f>SUM(AT69:AT70)</f>
        <v>491793</v>
      </c>
      <c r="AU71" s="86">
        <f t="shared" si="179"/>
        <v>0.6304844466</v>
      </c>
      <c r="AV71" s="85">
        <f>SUM(AV69:AV70)</f>
        <v>471027</v>
      </c>
      <c r="AW71" s="86">
        <f>IF(AV71 = 0, 0, AV71/AV$73)</f>
        <v>0.5896719434</v>
      </c>
      <c r="AX71" s="80"/>
      <c r="AY71" s="87">
        <v>450033.0</v>
      </c>
      <c r="AZ71" s="86">
        <f t="shared" si="180"/>
        <v>0.5940668949</v>
      </c>
      <c r="BA71" s="87">
        <f>SUM(BA69:BA70)</f>
        <v>434607</v>
      </c>
      <c r="BB71" s="86">
        <f t="shared" si="181"/>
        <v>0.6034222069</v>
      </c>
      <c r="BC71" s="87">
        <f>SUM(BC69:BC70)</f>
        <v>412502</v>
      </c>
      <c r="BD71" s="86">
        <f t="shared" si="182"/>
        <v>0.6193816724</v>
      </c>
      <c r="BE71" s="87">
        <f>SUM(BE69:BE70)</f>
        <v>193669</v>
      </c>
      <c r="BF71" s="86">
        <f t="shared" si="183"/>
        <v>0.09535544174</v>
      </c>
      <c r="BG71" s="80"/>
      <c r="BH71" s="87">
        <f>SUM(BH69:BH70)</f>
        <v>147078.6379</v>
      </c>
      <c r="BI71" s="86">
        <f t="shared" si="184"/>
        <v>0.07597375989</v>
      </c>
    </row>
    <row r="72" ht="15.75" customHeight="1">
      <c r="A72" s="80"/>
      <c r="B72" s="80"/>
      <c r="C72" s="80"/>
      <c r="D72" s="55"/>
      <c r="E72" s="80"/>
      <c r="F72" s="70"/>
      <c r="G72" s="71"/>
      <c r="H72" s="70"/>
      <c r="I72" s="71"/>
      <c r="J72" s="70"/>
      <c r="K72" s="71"/>
      <c r="L72" s="70"/>
      <c r="M72" s="71"/>
      <c r="N72" s="62"/>
      <c r="O72" s="70"/>
      <c r="P72" s="71"/>
      <c r="Q72" s="70"/>
      <c r="R72" s="71"/>
      <c r="S72" s="70"/>
      <c r="T72" s="71"/>
      <c r="U72" s="70"/>
      <c r="V72" s="71"/>
      <c r="W72" s="62"/>
      <c r="X72" s="70"/>
      <c r="Y72" s="71"/>
      <c r="Z72" s="70"/>
      <c r="AA72" s="71"/>
      <c r="AB72" s="70"/>
      <c r="AC72" s="71"/>
      <c r="AD72" s="70"/>
      <c r="AE72" s="71"/>
      <c r="AF72" s="62"/>
      <c r="AG72" s="70"/>
      <c r="AH72" s="71"/>
      <c r="AI72" s="70"/>
      <c r="AJ72" s="71"/>
      <c r="AK72" s="70"/>
      <c r="AL72" s="71"/>
      <c r="AM72" s="70"/>
      <c r="AN72" s="71"/>
      <c r="AO72" s="62"/>
      <c r="AP72" s="70"/>
      <c r="AQ72" s="71"/>
      <c r="AR72" s="70"/>
      <c r="AS72" s="71"/>
      <c r="AT72" s="70"/>
      <c r="AU72" s="71"/>
      <c r="AV72" s="70"/>
      <c r="AW72" s="71"/>
      <c r="AX72" s="80"/>
      <c r="AY72" s="87"/>
      <c r="AZ72" s="71"/>
      <c r="BA72" s="87"/>
      <c r="BB72" s="71"/>
      <c r="BC72" s="87"/>
      <c r="BD72" s="71"/>
      <c r="BE72" s="87"/>
      <c r="BF72" s="71"/>
      <c r="BG72" s="80"/>
      <c r="BH72" s="87"/>
      <c r="BI72" s="71"/>
    </row>
    <row r="73" ht="15.75" customHeight="1">
      <c r="A73" s="80"/>
      <c r="B73" s="39">
        <v>98.0</v>
      </c>
      <c r="C73" s="80"/>
      <c r="D73" s="51" t="str">
        <f>VLOOKUP($B73,Suporte!$A:$D,MATCH(Menu!$M$15,Suporte!$1:$1,0),0)</f>
        <v>Total do passivo e patrimônio líquido</v>
      </c>
      <c r="E73" s="80"/>
      <c r="F73" s="85">
        <f>SUM(F71,F61,F47)</f>
        <v>138208</v>
      </c>
      <c r="G73" s="86">
        <v>1.0</v>
      </c>
      <c r="H73" s="85">
        <f>SUM(H71,H61,H47)</f>
        <v>148620</v>
      </c>
      <c r="I73" s="86">
        <v>1.0</v>
      </c>
      <c r="J73" s="85">
        <f>SUM(J71,J61,J47)</f>
        <v>180627</v>
      </c>
      <c r="K73" s="86">
        <v>1.0</v>
      </c>
      <c r="L73" s="85">
        <f>SUM(L71,L61,L47)</f>
        <v>213683</v>
      </c>
      <c r="M73" s="86">
        <v>1.0</v>
      </c>
      <c r="N73" s="62"/>
      <c r="O73" s="85">
        <f>SUM(O71,O61,O47)</f>
        <v>197816</v>
      </c>
      <c r="P73" s="86">
        <v>1.0</v>
      </c>
      <c r="Q73" s="85">
        <f>SUM(Q71,Q61,Q47)</f>
        <v>270035</v>
      </c>
      <c r="R73" s="86">
        <v>1.0</v>
      </c>
      <c r="S73" s="85">
        <f>SUM(S71,S61,S47)</f>
        <v>261269</v>
      </c>
      <c r="T73" s="86">
        <v>1.0</v>
      </c>
      <c r="U73" s="85">
        <f>SUM(U71,U61,U47)</f>
        <v>310182</v>
      </c>
      <c r="V73" s="86">
        <v>1.0</v>
      </c>
      <c r="W73" s="62"/>
      <c r="X73" s="85">
        <f>SUM(X71,X61,X47)</f>
        <v>932945</v>
      </c>
      <c r="Y73" s="86">
        <v>1.0</v>
      </c>
      <c r="Z73" s="85">
        <f>SUM(Z71,Z61,Z47)</f>
        <v>915188</v>
      </c>
      <c r="AA73" s="86">
        <v>1.0</v>
      </c>
      <c r="AB73" s="85">
        <f>SUM(AB71,AB61,AB47)</f>
        <v>1003581</v>
      </c>
      <c r="AC73" s="86">
        <v>1.0</v>
      </c>
      <c r="AD73" s="85">
        <f>SUM(AD71,AD61,AD47)</f>
        <v>999039</v>
      </c>
      <c r="AE73" s="86">
        <v>1.0</v>
      </c>
      <c r="AF73" s="62"/>
      <c r="AG73" s="85">
        <f>SUM(AG71,AG61,AG47)</f>
        <v>930061</v>
      </c>
      <c r="AH73" s="86">
        <v>1.0</v>
      </c>
      <c r="AI73" s="85">
        <f>SUM(AI71,AI61,AI47)</f>
        <v>899807</v>
      </c>
      <c r="AJ73" s="86">
        <f>IF(AI73 = 0, 0, AI73/AI$73)</f>
        <v>1</v>
      </c>
      <c r="AK73" s="85">
        <f>SUM(AK71,AK61,AK47)</f>
        <v>887532</v>
      </c>
      <c r="AL73" s="86">
        <f>IF(AK73 = 0, 0, AK73/AK$73)</f>
        <v>1</v>
      </c>
      <c r="AM73" s="85">
        <f>SUM(AM71,AM61,AM47)</f>
        <v>906980</v>
      </c>
      <c r="AN73" s="86">
        <f>IF(AM73 = 0, 0, AM73/AM$73)</f>
        <v>1</v>
      </c>
      <c r="AO73" s="62"/>
      <c r="AP73" s="85">
        <f>SUM(AP71,AP61,AP47)</f>
        <v>853542</v>
      </c>
      <c r="AQ73" s="86">
        <v>1.0</v>
      </c>
      <c r="AR73" s="85">
        <f>SUM(AR71,AR61,AR47)</f>
        <v>813413</v>
      </c>
      <c r="AS73" s="86">
        <v>1.0</v>
      </c>
      <c r="AT73" s="85">
        <f>SUM(AT71,AT61,AT47)</f>
        <v>780024</v>
      </c>
      <c r="AU73" s="86">
        <v>1.0</v>
      </c>
      <c r="AV73" s="85">
        <f>SUM(AV71,AV61,AV47)</f>
        <v>798795</v>
      </c>
      <c r="AW73" s="86">
        <v>1.0</v>
      </c>
      <c r="AX73" s="80"/>
      <c r="AY73" s="87">
        <f>AY71+AY61+AY47</f>
        <v>757546</v>
      </c>
      <c r="AZ73" s="86">
        <v>1.0</v>
      </c>
      <c r="BA73" s="87">
        <f>SUM(BA71,BA61,BA47)</f>
        <v>720237</v>
      </c>
      <c r="BB73" s="86">
        <v>1.0</v>
      </c>
      <c r="BC73" s="87">
        <f>SUM(BC71,BC61,BC47)</f>
        <v>665990</v>
      </c>
      <c r="BD73" s="86">
        <v>1.0</v>
      </c>
      <c r="BE73" s="87">
        <f>BE71+BE61+BE47</f>
        <v>2031022</v>
      </c>
      <c r="BF73" s="86">
        <v>1.0</v>
      </c>
      <c r="BG73" s="80"/>
      <c r="BH73" s="87">
        <f>BH71+BH61+BH47</f>
        <v>1935913.638</v>
      </c>
      <c r="BI73" s="86">
        <v>1.0</v>
      </c>
    </row>
    <row r="74" ht="15.75" customHeight="1">
      <c r="A74" s="80"/>
      <c r="B74" s="80"/>
      <c r="C74" s="80"/>
      <c r="D74" s="55"/>
      <c r="E74" s="80"/>
      <c r="F74" s="89"/>
      <c r="G74" s="71"/>
      <c r="H74" s="89"/>
      <c r="I74" s="71"/>
      <c r="J74" s="89"/>
      <c r="K74" s="71"/>
      <c r="L74" s="89"/>
      <c r="M74" s="71"/>
      <c r="N74" s="62"/>
      <c r="O74" s="89"/>
      <c r="P74" s="71"/>
      <c r="Q74" s="89"/>
      <c r="R74" s="71"/>
      <c r="S74" s="89"/>
      <c r="T74" s="71"/>
      <c r="U74" s="89"/>
      <c r="V74" s="71"/>
      <c r="W74" s="62"/>
      <c r="X74" s="89"/>
      <c r="Y74" s="71"/>
      <c r="Z74" s="89"/>
      <c r="AA74" s="71"/>
      <c r="AB74" s="89"/>
      <c r="AC74" s="71"/>
      <c r="AD74" s="89"/>
      <c r="AE74" s="71"/>
      <c r="AF74" s="62"/>
      <c r="AG74" s="89"/>
      <c r="AH74" s="71"/>
      <c r="AI74" s="71"/>
      <c r="AJ74" s="71"/>
      <c r="AK74" s="71"/>
      <c r="AL74" s="71"/>
      <c r="AM74" s="71"/>
      <c r="AN74" s="71"/>
      <c r="AO74" s="62"/>
      <c r="AP74" s="89"/>
      <c r="AQ74" s="71"/>
      <c r="AR74" s="89"/>
      <c r="AS74" s="71"/>
      <c r="AT74" s="89"/>
      <c r="AU74" s="71"/>
      <c r="AV74" s="89"/>
      <c r="AW74" s="71"/>
      <c r="AX74" s="80"/>
      <c r="AY74" s="71"/>
      <c r="AZ74" s="71"/>
      <c r="BA74" s="71"/>
      <c r="BB74" s="71"/>
      <c r="BC74" s="71"/>
      <c r="BD74" s="71"/>
      <c r="BE74" s="71"/>
      <c r="BF74" s="71"/>
      <c r="BG74" s="80"/>
      <c r="BH74" s="71"/>
      <c r="BI74" s="71"/>
    </row>
    <row r="75" ht="15.75" customHeight="1">
      <c r="A75" s="80"/>
      <c r="B75" s="80"/>
      <c r="C75" s="80"/>
      <c r="D75" s="90"/>
      <c r="E75" s="80"/>
      <c r="F75" s="62"/>
      <c r="G75" s="58"/>
      <c r="H75" s="62"/>
      <c r="I75" s="58"/>
      <c r="J75" s="62"/>
      <c r="K75" s="58"/>
      <c r="L75" s="62"/>
      <c r="M75" s="58"/>
      <c r="N75" s="62"/>
      <c r="O75" s="62"/>
      <c r="P75" s="58"/>
      <c r="Q75" s="62"/>
      <c r="R75" s="58"/>
      <c r="S75" s="62"/>
      <c r="T75" s="58"/>
      <c r="U75" s="62"/>
      <c r="V75" s="58"/>
      <c r="W75" s="80"/>
      <c r="X75" s="62"/>
      <c r="Y75" s="58"/>
      <c r="Z75" s="62"/>
      <c r="AA75" s="58"/>
      <c r="AB75" s="62"/>
      <c r="AC75" s="58"/>
      <c r="AD75" s="62"/>
      <c r="AE75" s="58"/>
      <c r="AF75" s="62"/>
      <c r="AG75" s="62"/>
      <c r="AH75" s="58"/>
      <c r="AI75" s="58"/>
      <c r="AJ75" s="58"/>
      <c r="AK75" s="58"/>
      <c r="AL75" s="58"/>
      <c r="AM75" s="58"/>
      <c r="AN75" s="58"/>
      <c r="AO75" s="62"/>
      <c r="AP75" s="62"/>
      <c r="AQ75" s="58"/>
      <c r="AR75" s="62"/>
      <c r="AS75" s="58"/>
      <c r="AT75" s="62"/>
      <c r="AU75" s="58"/>
      <c r="AV75" s="62"/>
      <c r="AW75" s="58"/>
      <c r="AX75" s="80"/>
      <c r="AY75" s="91"/>
      <c r="AZ75" s="58"/>
      <c r="BA75" s="91"/>
      <c r="BB75" s="58"/>
      <c r="BC75" s="91"/>
      <c r="BD75" s="58"/>
      <c r="BE75" s="91"/>
      <c r="BF75" s="58"/>
      <c r="BG75" s="80"/>
      <c r="BH75" s="91"/>
      <c r="BI75" s="58"/>
    </row>
    <row r="76" ht="15.75" customHeight="1">
      <c r="A76" s="80"/>
      <c r="B76" s="80"/>
      <c r="C76" s="80"/>
      <c r="D76" s="90"/>
      <c r="E76" s="80"/>
      <c r="F76" s="62"/>
      <c r="G76" s="58"/>
      <c r="H76" s="62"/>
      <c r="I76" s="58"/>
      <c r="J76" s="62"/>
      <c r="K76" s="58"/>
      <c r="L76" s="62"/>
      <c r="M76" s="58"/>
      <c r="N76" s="62"/>
      <c r="O76" s="62"/>
      <c r="P76" s="58"/>
      <c r="Q76" s="62"/>
      <c r="R76" s="58"/>
      <c r="S76" s="62"/>
      <c r="T76" s="58"/>
      <c r="U76" s="62"/>
      <c r="V76" s="58"/>
      <c r="W76" s="80"/>
      <c r="X76" s="62"/>
      <c r="Y76" s="58"/>
      <c r="Z76" s="62"/>
      <c r="AA76" s="58"/>
      <c r="AB76" s="62"/>
      <c r="AC76" s="58"/>
      <c r="AD76" s="62"/>
      <c r="AE76" s="58"/>
      <c r="AF76" s="62"/>
      <c r="AG76" s="62"/>
      <c r="AH76" s="58"/>
      <c r="AI76" s="58"/>
      <c r="AJ76" s="58"/>
      <c r="AK76" s="58"/>
      <c r="AL76" s="58"/>
      <c r="AM76" s="58"/>
      <c r="AN76" s="58"/>
      <c r="AO76" s="62"/>
      <c r="AP76" s="62"/>
      <c r="AQ76" s="58"/>
      <c r="AR76" s="62"/>
      <c r="AS76" s="58"/>
      <c r="AT76" s="62"/>
      <c r="AU76" s="58"/>
      <c r="AV76" s="62"/>
      <c r="AW76" s="58"/>
      <c r="AX76" s="80"/>
      <c r="AY76" s="91"/>
      <c r="AZ76" s="58"/>
      <c r="BA76" s="91"/>
      <c r="BB76" s="58"/>
      <c r="BC76" s="91"/>
      <c r="BD76" s="58"/>
      <c r="BE76" s="91"/>
      <c r="BF76" s="58"/>
      <c r="BG76" s="80"/>
      <c r="BH76" s="91"/>
      <c r="BI76" s="58"/>
    </row>
    <row r="77" ht="15.75" customHeight="1">
      <c r="A77" s="80"/>
      <c r="B77" s="80"/>
      <c r="C77" s="80"/>
      <c r="D77" s="90"/>
      <c r="E77" s="80"/>
      <c r="F77" s="62"/>
      <c r="G77" s="58"/>
      <c r="H77" s="62"/>
      <c r="I77" s="58"/>
      <c r="J77" s="62"/>
      <c r="K77" s="58"/>
      <c r="L77" s="62"/>
      <c r="M77" s="58"/>
      <c r="N77" s="62"/>
      <c r="O77" s="62"/>
      <c r="P77" s="58"/>
      <c r="Q77" s="62"/>
      <c r="R77" s="58"/>
      <c r="S77" s="62"/>
      <c r="T77" s="58"/>
      <c r="U77" s="62"/>
      <c r="V77" s="58"/>
      <c r="W77" s="80"/>
      <c r="X77" s="62"/>
      <c r="Y77" s="58"/>
      <c r="Z77" s="62"/>
      <c r="AA77" s="58"/>
      <c r="AB77" s="62"/>
      <c r="AC77" s="58"/>
      <c r="AD77" s="62"/>
      <c r="AE77" s="58"/>
      <c r="AF77" s="62"/>
      <c r="AG77" s="62"/>
      <c r="AH77" s="58"/>
      <c r="AI77" s="58"/>
      <c r="AJ77" s="58"/>
      <c r="AK77" s="58"/>
      <c r="AL77" s="58"/>
      <c r="AM77" s="58"/>
      <c r="AN77" s="58"/>
      <c r="AO77" s="62"/>
      <c r="AP77" s="62"/>
      <c r="AQ77" s="58"/>
      <c r="AR77" s="62"/>
      <c r="AS77" s="58"/>
      <c r="AT77" s="62"/>
      <c r="AU77" s="58"/>
      <c r="AV77" s="62"/>
      <c r="AW77" s="58"/>
      <c r="AX77" s="80"/>
      <c r="AY77" s="91"/>
      <c r="AZ77" s="58"/>
      <c r="BA77" s="91"/>
      <c r="BB77" s="58"/>
      <c r="BC77" s="91"/>
      <c r="BD77" s="58"/>
      <c r="BE77" s="91"/>
      <c r="BF77" s="58"/>
      <c r="BG77" s="80"/>
      <c r="BH77" s="91"/>
      <c r="BI77" s="58"/>
    </row>
  </sheetData>
  <conditionalFormatting sqref="B1:B77 A2 C2:BI2">
    <cfRule type="cellIs" dxfId="0" priority="1" operator="greaterThan">
      <formula>0</formula>
    </cfRule>
  </conditionalFormatting>
  <printOptions/>
  <pageMargins bottom="0.787401575" footer="0.0" header="0.0" left="0.511811024" right="0.511811024" top="0.7874015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4.0" ySplit="3.0" topLeftCell="E4" activePane="bottomRight" state="frozen"/>
      <selection activeCell="E1" sqref="E1" pane="topRight"/>
      <selection activeCell="A4" sqref="A4" pane="bottomLeft"/>
      <selection activeCell="E4" sqref="E4" pane="bottomRight"/>
    </sheetView>
  </sheetViews>
  <sheetFormatPr customHeight="1" defaultColWidth="12.63" defaultRowHeight="15.0"/>
  <cols>
    <col customWidth="1" min="1" max="1" width="3.0"/>
    <col customWidth="1" hidden="1" min="2" max="2" width="5.63"/>
    <col customWidth="1" min="3" max="3" width="3.0"/>
    <col customWidth="1" min="4" max="4" width="29.13"/>
    <col customWidth="1" min="5" max="5" width="3.0"/>
    <col customWidth="1" hidden="1" min="6" max="13" width="10.88"/>
    <col customWidth="1" hidden="1" min="14" max="14" width="3.0"/>
    <col customWidth="1" hidden="1" min="15" max="22" width="10.88"/>
    <col customWidth="1" hidden="1" min="23" max="23" width="2.38"/>
    <col customWidth="1" hidden="1" min="24" max="31" width="10.88"/>
    <col customWidth="1" min="32" max="32" width="2.38"/>
    <col customWidth="1" min="33" max="40" width="10.88"/>
    <col customWidth="1" min="41" max="41" width="2.38"/>
    <col customWidth="1" min="42" max="49" width="10.88"/>
    <col customWidth="1" min="50" max="50" width="2.38"/>
    <col customWidth="1" min="51" max="55" width="10.88"/>
    <col customWidth="1" min="56" max="56" width="7.5"/>
    <col customWidth="1" min="57" max="58" width="10.88"/>
    <col customWidth="1" min="59" max="59" width="2.38"/>
    <col customWidth="1" min="60" max="61" width="10.88"/>
  </cols>
  <sheetData>
    <row r="1" ht="33.0" customHeight="1">
      <c r="A1" s="32"/>
      <c r="B1" s="32"/>
      <c r="C1" s="32"/>
      <c r="D1" s="33"/>
      <c r="E1" s="32"/>
      <c r="F1" s="34"/>
      <c r="G1" s="35"/>
      <c r="H1" s="36"/>
      <c r="I1" s="35"/>
      <c r="J1" s="36"/>
      <c r="K1" s="35"/>
      <c r="L1" s="36"/>
      <c r="M1" s="35"/>
      <c r="N1" s="37"/>
      <c r="O1" s="36"/>
      <c r="P1" s="35"/>
      <c r="Q1" s="36"/>
      <c r="R1" s="35"/>
      <c r="S1" s="36"/>
      <c r="T1" s="35"/>
      <c r="U1" s="36"/>
      <c r="V1" s="35"/>
      <c r="W1" s="38"/>
      <c r="X1" s="36"/>
      <c r="Y1" s="35"/>
      <c r="Z1" s="36"/>
      <c r="AA1" s="35"/>
      <c r="AB1" s="36"/>
      <c r="AC1" s="35"/>
      <c r="AD1" s="36"/>
      <c r="AE1" s="35"/>
      <c r="AF1" s="37"/>
      <c r="AG1" s="36"/>
      <c r="AH1" s="35"/>
      <c r="AI1" s="35"/>
      <c r="AJ1" s="35"/>
      <c r="AK1" s="35"/>
      <c r="AL1" s="35"/>
      <c r="AM1" s="35"/>
      <c r="AN1" s="35"/>
      <c r="AO1" s="37"/>
      <c r="AP1" s="36"/>
      <c r="AQ1" s="35"/>
      <c r="AR1" s="36"/>
      <c r="AS1" s="35"/>
      <c r="AT1" s="36"/>
      <c r="AU1" s="35"/>
      <c r="AV1" s="36"/>
      <c r="AW1" s="35"/>
      <c r="AX1" s="32"/>
      <c r="AY1" s="35"/>
      <c r="AZ1" s="35"/>
      <c r="BA1" s="35"/>
      <c r="BB1" s="35"/>
      <c r="BC1" s="35"/>
      <c r="BD1" s="35"/>
      <c r="BE1" s="35"/>
      <c r="BF1" s="35"/>
      <c r="BG1" s="32"/>
      <c r="BH1" s="35"/>
      <c r="BI1" s="35"/>
    </row>
    <row r="2" hidden="1">
      <c r="A2" s="39"/>
      <c r="B2" s="39"/>
      <c r="C2" s="39"/>
      <c r="D2" s="40"/>
      <c r="E2" s="39"/>
      <c r="F2" s="39">
        <v>177.0</v>
      </c>
      <c r="G2" s="39">
        <v>200.0</v>
      </c>
      <c r="H2" s="39">
        <v>178.0</v>
      </c>
      <c r="I2" s="39">
        <v>200.0</v>
      </c>
      <c r="J2" s="39">
        <v>179.0</v>
      </c>
      <c r="K2" s="39">
        <v>200.0</v>
      </c>
      <c r="L2" s="39">
        <v>180.0</v>
      </c>
      <c r="M2" s="39">
        <v>200.0</v>
      </c>
      <c r="N2" s="39"/>
      <c r="O2" s="39">
        <v>181.0</v>
      </c>
      <c r="P2" s="39">
        <v>200.0</v>
      </c>
      <c r="Q2" s="39">
        <v>182.0</v>
      </c>
      <c r="R2" s="39">
        <v>200.0</v>
      </c>
      <c r="S2" s="39">
        <v>183.0</v>
      </c>
      <c r="T2" s="39">
        <v>200.0</v>
      </c>
      <c r="U2" s="39">
        <v>184.0</v>
      </c>
      <c r="V2" s="39">
        <v>200.0</v>
      </c>
      <c r="W2" s="39"/>
      <c r="X2" s="39">
        <v>185.0</v>
      </c>
      <c r="Y2" s="39">
        <v>200.0</v>
      </c>
      <c r="Z2" s="39">
        <v>186.0</v>
      </c>
      <c r="AA2" s="39">
        <v>200.0</v>
      </c>
      <c r="AB2" s="39">
        <v>187.0</v>
      </c>
      <c r="AC2" s="39">
        <v>200.0</v>
      </c>
      <c r="AD2" s="39">
        <v>188.0</v>
      </c>
      <c r="AE2" s="39">
        <v>200.0</v>
      </c>
      <c r="AF2" s="39"/>
      <c r="AG2" s="39">
        <v>189.0</v>
      </c>
      <c r="AH2" s="39">
        <v>200.0</v>
      </c>
      <c r="AI2" s="39">
        <v>190.0</v>
      </c>
      <c r="AJ2" s="39">
        <v>200.0</v>
      </c>
      <c r="AK2" s="39">
        <v>191.0</v>
      </c>
      <c r="AL2" s="39">
        <v>200.0</v>
      </c>
      <c r="AM2" s="39">
        <v>192.0</v>
      </c>
      <c r="AN2" s="39">
        <v>200.0</v>
      </c>
      <c r="AO2" s="39"/>
      <c r="AP2" s="39">
        <v>193.0</v>
      </c>
      <c r="AQ2" s="39">
        <v>200.0</v>
      </c>
      <c r="AR2" s="39">
        <v>194.0</v>
      </c>
      <c r="AS2" s="39">
        <v>200.0</v>
      </c>
      <c r="AT2" s="39">
        <v>195.0</v>
      </c>
      <c r="AU2" s="39">
        <v>200.0</v>
      </c>
      <c r="AV2" s="39">
        <v>212.0</v>
      </c>
      <c r="AW2" s="39">
        <v>200.0</v>
      </c>
      <c r="AX2" s="39"/>
      <c r="AY2" s="39">
        <v>213.0</v>
      </c>
      <c r="AZ2" s="39">
        <v>200.0</v>
      </c>
      <c r="BA2" s="39">
        <v>214.0</v>
      </c>
      <c r="BB2" s="39">
        <v>200.0</v>
      </c>
      <c r="BC2" s="39">
        <v>215.0</v>
      </c>
      <c r="BD2" s="39">
        <v>200.0</v>
      </c>
      <c r="BE2" s="39">
        <v>216.0</v>
      </c>
      <c r="BF2" s="39">
        <v>200.0</v>
      </c>
      <c r="BG2" s="39"/>
      <c r="BH2" s="39">
        <v>216.0</v>
      </c>
      <c r="BI2" s="39">
        <v>200.0</v>
      </c>
    </row>
    <row r="3" ht="33.0" customHeight="1">
      <c r="A3" s="92"/>
      <c r="B3" s="39">
        <v>99.0</v>
      </c>
      <c r="C3" s="92"/>
      <c r="D3" s="42" t="str">
        <f>VLOOKUP($B3,Suporte!$A:$D,MATCH(Menu!$M$15,Suporte!$1:$1,0),0)</f>
        <v>Demonstração do Resultado do Exercício (Em milhares de Reais)</v>
      </c>
      <c r="E3" s="92"/>
      <c r="F3" s="93" t="str">
        <f>VLOOKUP(F$2,Suporte!$A:$D,MATCH(Menu!$M$15,Suporte!$1:$1,0),0)</f>
        <v>1T19</v>
      </c>
      <c r="G3" s="93" t="str">
        <f>VLOOKUP(G$2,Suporte!$A:$D,MATCH(Menu!$M$15,Suporte!$1:$1,0),0)</f>
        <v>% RL</v>
      </c>
      <c r="H3" s="93" t="str">
        <f>VLOOKUP(H$2,Suporte!$A:$D,MATCH(Menu!$M$15,Suporte!$1:$1,0),0)</f>
        <v>2T19</v>
      </c>
      <c r="I3" s="93" t="str">
        <f>VLOOKUP(I$2,Suporte!$A:$D,MATCH(Menu!$M$15,Suporte!$1:$1,0),0)</f>
        <v>% RL</v>
      </c>
      <c r="J3" s="93" t="str">
        <f>VLOOKUP(J$2,Suporte!$A:$D,MATCH(Menu!$M$15,Suporte!$1:$1,0),0)</f>
        <v>3T19</v>
      </c>
      <c r="K3" s="93" t="str">
        <f>VLOOKUP(K$2,Suporte!$A:$D,MATCH(Menu!$M$15,Suporte!$1:$1,0),0)</f>
        <v>% RL</v>
      </c>
      <c r="L3" s="93" t="str">
        <f>VLOOKUP(L$2,Suporte!$A:$D,MATCH(Menu!$M$15,Suporte!$1:$1,0),0)</f>
        <v>4T19</v>
      </c>
      <c r="M3" s="93" t="str">
        <f>VLOOKUP(M$2,Suporte!$A:$D,MATCH(Menu!$M$15,Suporte!$1:$1,0),0)</f>
        <v>% RL</v>
      </c>
      <c r="N3" s="37"/>
      <c r="O3" s="93" t="str">
        <f>VLOOKUP(O$2,Suporte!$A:$D,MATCH(Menu!$M$15,Suporte!$1:$1,0),0)</f>
        <v>1T20</v>
      </c>
      <c r="P3" s="93" t="str">
        <f>VLOOKUP(P$2,Suporte!$A:$D,MATCH(Menu!$M$15,Suporte!$1:$1,0),0)</f>
        <v>% RL</v>
      </c>
      <c r="Q3" s="93" t="str">
        <f>VLOOKUP(Q$2,Suporte!$A:$D,MATCH(Menu!$M$15,Suporte!$1:$1,0),0)</f>
        <v>2T20</v>
      </c>
      <c r="R3" s="93" t="str">
        <f>VLOOKUP(R$2,Suporte!$A:$D,MATCH(Menu!$M$15,Suporte!$1:$1,0),0)</f>
        <v>% RL</v>
      </c>
      <c r="S3" s="93" t="str">
        <f>VLOOKUP(S$2,Suporte!$A:$D,MATCH(Menu!$M$15,Suporte!$1:$1,0),0)</f>
        <v>3T20</v>
      </c>
      <c r="T3" s="93" t="str">
        <f>VLOOKUP(T$2,Suporte!$A:$D,MATCH(Menu!$M$15,Suporte!$1:$1,0),0)</f>
        <v>% RL</v>
      </c>
      <c r="U3" s="93" t="str">
        <f>VLOOKUP(U$2,Suporte!$A:$D,MATCH(Menu!$M$15,Suporte!$1:$1,0),0)</f>
        <v>4T20</v>
      </c>
      <c r="V3" s="93" t="str">
        <f>VLOOKUP(V$2,Suporte!$A:$D,MATCH(Menu!$M$15,Suporte!$1:$1,0),0)</f>
        <v>% RL</v>
      </c>
      <c r="W3" s="92"/>
      <c r="X3" s="93" t="str">
        <f>VLOOKUP(X$2,Suporte!$A:$D,MATCH(Menu!$M$15,Suporte!$1:$1,0),0)</f>
        <v>1T21</v>
      </c>
      <c r="Y3" s="93" t="str">
        <f>VLOOKUP(Y$2,Suporte!$A:$D,MATCH(Menu!$M$15,Suporte!$1:$1,0),0)</f>
        <v>% RL</v>
      </c>
      <c r="Z3" s="93" t="str">
        <f>VLOOKUP(Z$2,Suporte!$A:$D,MATCH(Menu!$M$15,Suporte!$1:$1,0),0)</f>
        <v>2T21</v>
      </c>
      <c r="AA3" s="93" t="str">
        <f>VLOOKUP(AA$2,Suporte!$A:$D,MATCH(Menu!$M$15,Suporte!$1:$1,0),0)</f>
        <v>% RL</v>
      </c>
      <c r="AB3" s="93" t="str">
        <f>VLOOKUP(AB$2,Suporte!$A:$D,MATCH(Menu!$M$15,Suporte!$1:$1,0),0)</f>
        <v>3T21</v>
      </c>
      <c r="AC3" s="93" t="str">
        <f>VLOOKUP(AC$2,Suporte!$A:$D,MATCH(Menu!$M$15,Suporte!$1:$1,0),0)</f>
        <v>% RL</v>
      </c>
      <c r="AD3" s="93" t="str">
        <f>VLOOKUP(AD$2,Suporte!$A:$D,MATCH(Menu!$M$15,Suporte!$1:$1,0),0)</f>
        <v>4T21</v>
      </c>
      <c r="AE3" s="93" t="str">
        <f>VLOOKUP(AE$2,Suporte!$A:$D,MATCH(Menu!$M$15,Suporte!$1:$1,0),0)</f>
        <v>% RL</v>
      </c>
      <c r="AF3" s="92"/>
      <c r="AG3" s="93" t="str">
        <f>VLOOKUP(AG$2,Suporte!$A:$D,MATCH(Menu!$M$15,Suporte!$1:$1,0),0)</f>
        <v>1T22</v>
      </c>
      <c r="AH3" s="93" t="str">
        <f>VLOOKUP(AH$2,Suporte!$A:$D,MATCH(Menu!$M$15,Suporte!$1:$1,0),0)</f>
        <v>% RL</v>
      </c>
      <c r="AI3" s="93" t="str">
        <f>VLOOKUP(AI$2,Suporte!$A:$D,MATCH(Menu!$M$15,Suporte!$1:$1,0),0)</f>
        <v>2T22</v>
      </c>
      <c r="AJ3" s="93" t="str">
        <f>VLOOKUP(AJ$2,Suporte!$A:$D,MATCH(Menu!$M$15,Suporte!$1:$1,0),0)</f>
        <v>% RL</v>
      </c>
      <c r="AK3" s="93" t="str">
        <f>VLOOKUP(AK$2,Suporte!$A:$D,MATCH(Menu!$M$15,Suporte!$1:$1,0),0)</f>
        <v>3T22</v>
      </c>
      <c r="AL3" s="93" t="str">
        <f>VLOOKUP(AL$2,Suporte!$A:$D,MATCH(Menu!$M$15,Suporte!$1:$1,0),0)</f>
        <v>% RL</v>
      </c>
      <c r="AM3" s="93" t="str">
        <f>VLOOKUP(AM$2,Suporte!$A:$D,MATCH(Menu!$M$15,Suporte!$1:$1,0),0)</f>
        <v>4T22</v>
      </c>
      <c r="AN3" s="93" t="str">
        <f>VLOOKUP(AN$2,Suporte!$A:$D,MATCH(Menu!$M$15,Suporte!$1:$1,0),0)</f>
        <v>% RL</v>
      </c>
      <c r="AO3" s="92"/>
      <c r="AP3" s="93" t="str">
        <f>VLOOKUP(AP$2,Suporte!$A:$D,MATCH(Menu!$M$15,Suporte!$1:$1,0),0)</f>
        <v>1T23</v>
      </c>
      <c r="AQ3" s="93" t="str">
        <f>VLOOKUP(AQ$2,Suporte!$A:$D,MATCH(Menu!$M$15,Suporte!$1:$1,0),0)</f>
        <v>% RL</v>
      </c>
      <c r="AR3" s="93" t="str">
        <f>VLOOKUP(AR$2,Suporte!$A:$D,MATCH(Menu!$M$15,Suporte!$1:$1,0),0)</f>
        <v>2T23</v>
      </c>
      <c r="AS3" s="93" t="str">
        <f>VLOOKUP(AS$2,Suporte!$A:$D,MATCH(Menu!$M$15,Suporte!$1:$1,0),0)</f>
        <v>% RL</v>
      </c>
      <c r="AT3" s="93" t="str">
        <f>VLOOKUP(AT$2,Suporte!$A:$D,MATCH(Menu!$M$15,Suporte!$1:$1,0),0)</f>
        <v>3T23</v>
      </c>
      <c r="AU3" s="93" t="str">
        <f>VLOOKUP(AU$2,Suporte!$A:$D,MATCH(Menu!$M$15,Suporte!$1:$1,0),0)</f>
        <v>% RL</v>
      </c>
      <c r="AV3" s="93" t="str">
        <f>VLOOKUP(AV$2,Suporte!$A:$D,MATCH(Menu!$M$15,Suporte!$1:$1,0),0)</f>
        <v>4T23</v>
      </c>
      <c r="AW3" s="93" t="str">
        <f>VLOOKUP(AW$2,Suporte!$A:$D,MATCH(Menu!$M$15,Suporte!$1:$1,0),0)</f>
        <v>% RL</v>
      </c>
      <c r="AX3" s="92"/>
      <c r="AY3" s="93" t="str">
        <f>VLOOKUP(AY$2,Suporte!$A:$D,MATCH(Menu!$M$15,Suporte!$1:$1,0),0)</f>
        <v>1T24</v>
      </c>
      <c r="AZ3" s="93" t="str">
        <f>VLOOKUP(AZ$2,Suporte!$A:$D,MATCH(Menu!$M$15,Suporte!$1:$1,0),0)</f>
        <v>% RL</v>
      </c>
      <c r="BA3" s="93" t="str">
        <f>VLOOKUP(BA$2,Suporte!$A:$D,MATCH(Menu!$M$15,Suporte!$1:$1,0),0)</f>
        <v>2T24</v>
      </c>
      <c r="BB3" s="93" t="str">
        <f>VLOOKUP(BB$2,Suporte!$A:$D,MATCH(Menu!$M$15,Suporte!$1:$1,0),0)</f>
        <v>% RL</v>
      </c>
      <c r="BC3" s="93" t="str">
        <f>VLOOKUP(BC$2,Suporte!$A:$D,MATCH(Menu!$M$15,Suporte!$1:$1,0),0)</f>
        <v>3T24</v>
      </c>
      <c r="BD3" s="93" t="str">
        <f>VLOOKUP(BD$2,Suporte!$A:$D,MATCH(Menu!$M$15,Suporte!$1:$1,0),0)</f>
        <v>% RL</v>
      </c>
      <c r="BE3" s="94" t="s">
        <v>594</v>
      </c>
      <c r="BF3" s="94" t="str">
        <f>VLOOKUP(BF$2,Suporte!$A:$D,MATCH(Menu!$M$15,Suporte!$1:$1,0),0)</f>
        <v>% RL</v>
      </c>
      <c r="BG3" s="92"/>
      <c r="BH3" s="46" t="s">
        <v>619</v>
      </c>
      <c r="BI3" s="94" t="str">
        <f>VLOOKUP(BI$2,Suporte!$A:$D,MATCH(Menu!$M$15,Suporte!$1:$1,0),0)</f>
        <v>% RL</v>
      </c>
    </row>
    <row r="4">
      <c r="A4" s="32"/>
      <c r="B4" s="39"/>
      <c r="C4" s="32"/>
      <c r="D4" s="95"/>
      <c r="E4" s="32"/>
      <c r="F4" s="48"/>
      <c r="G4" s="35"/>
      <c r="H4" s="48"/>
      <c r="I4" s="35"/>
      <c r="J4" s="48"/>
      <c r="K4" s="35"/>
      <c r="L4" s="48"/>
      <c r="M4" s="35"/>
      <c r="N4" s="37"/>
      <c r="O4" s="48"/>
      <c r="P4" s="35"/>
      <c r="Q4" s="48"/>
      <c r="R4" s="35"/>
      <c r="S4" s="48"/>
      <c r="T4" s="35"/>
      <c r="U4" s="48"/>
      <c r="V4" s="35"/>
      <c r="W4" s="49"/>
      <c r="X4" s="48"/>
      <c r="Y4" s="35"/>
      <c r="Z4" s="48"/>
      <c r="AA4" s="35"/>
      <c r="AB4" s="48"/>
      <c r="AC4" s="35"/>
      <c r="AD4" s="48"/>
      <c r="AE4" s="35"/>
      <c r="AF4" s="49"/>
      <c r="AG4" s="48"/>
      <c r="AH4" s="35"/>
      <c r="AI4" s="35"/>
      <c r="AJ4" s="35"/>
      <c r="AK4" s="35"/>
      <c r="AL4" s="35"/>
      <c r="AM4" s="35"/>
      <c r="AN4" s="35"/>
      <c r="AO4" s="49"/>
      <c r="AP4" s="48"/>
      <c r="AQ4" s="35"/>
      <c r="AR4" s="48"/>
      <c r="AS4" s="35"/>
      <c r="AT4" s="48"/>
      <c r="AU4" s="35"/>
      <c r="AV4" s="48"/>
      <c r="AW4" s="35"/>
      <c r="AX4" s="49"/>
      <c r="AY4" s="48"/>
      <c r="AZ4" s="35"/>
      <c r="BA4" s="48"/>
      <c r="BB4" s="35"/>
      <c r="BC4" s="48"/>
      <c r="BD4" s="35"/>
      <c r="BE4" s="48"/>
      <c r="BF4" s="35"/>
      <c r="BG4" s="49"/>
      <c r="BH4" s="48"/>
      <c r="BI4" s="35"/>
    </row>
    <row r="5">
      <c r="A5" s="50"/>
      <c r="B5" s="39">
        <v>12.0</v>
      </c>
      <c r="C5" s="50"/>
      <c r="D5" s="96" t="str">
        <f>VLOOKUP($B5,Suporte!$A:$D,MATCH(Menu!$M$15,Suporte!$1:$1,0),0)</f>
        <v>Receita Operacional Líquida</v>
      </c>
      <c r="E5" s="50"/>
      <c r="F5" s="60">
        <v>93150.0</v>
      </c>
      <c r="G5" s="61">
        <f t="shared" ref="G5:G7" si="1">F5/F$5</f>
        <v>1</v>
      </c>
      <c r="H5" s="60">
        <v>90078.0</v>
      </c>
      <c r="I5" s="61">
        <f t="shared" ref="I5:I7" si="2">H5/H$5</f>
        <v>1</v>
      </c>
      <c r="J5" s="60">
        <v>96579.0</v>
      </c>
      <c r="K5" s="61">
        <f t="shared" ref="K5:K7" si="3">J5/J$5</f>
        <v>1</v>
      </c>
      <c r="L5" s="60">
        <v>127194.0</v>
      </c>
      <c r="M5" s="61">
        <f t="shared" ref="M5:M7" si="4">L5/L$5</f>
        <v>1</v>
      </c>
      <c r="N5" s="34"/>
      <c r="O5" s="60">
        <v>113727.0</v>
      </c>
      <c r="P5" s="61">
        <f t="shared" ref="P5:P7" si="5">O5/O$5</f>
        <v>1</v>
      </c>
      <c r="Q5" s="60">
        <v>126797.0</v>
      </c>
      <c r="R5" s="61">
        <f t="shared" ref="R5:R7" si="6">Q5/Q$5</f>
        <v>1</v>
      </c>
      <c r="S5" s="60">
        <v>180229.0</v>
      </c>
      <c r="T5" s="61">
        <f t="shared" ref="T5:T7" si="7">S5/S$5</f>
        <v>1</v>
      </c>
      <c r="U5" s="60">
        <v>182352.0</v>
      </c>
      <c r="V5" s="61">
        <f t="shared" ref="V5:V7" si="8">U5/U$5</f>
        <v>1</v>
      </c>
      <c r="W5" s="34"/>
      <c r="X5" s="60">
        <v>168985.0</v>
      </c>
      <c r="Y5" s="61">
        <f t="shared" ref="Y5:Y7" si="9">X5/X$5</f>
        <v>1</v>
      </c>
      <c r="Z5" s="60">
        <v>175679.0</v>
      </c>
      <c r="AA5" s="61">
        <f t="shared" ref="AA5:AA7" si="10">Z5/Z$5</f>
        <v>1</v>
      </c>
      <c r="AB5" s="60">
        <v>186343.0</v>
      </c>
      <c r="AC5" s="61">
        <f t="shared" ref="AC5:AC7" si="11">AB5/AB$5</f>
        <v>1</v>
      </c>
      <c r="AD5" s="60">
        <v>190383.0</v>
      </c>
      <c r="AE5" s="61">
        <f t="shared" ref="AE5:AE7" si="12">AD5/AD$5</f>
        <v>1</v>
      </c>
      <c r="AF5" s="34"/>
      <c r="AG5" s="60">
        <v>152918.0</v>
      </c>
      <c r="AH5" s="61">
        <f t="shared" ref="AH5:AH7" si="13">AG5/AG$5</f>
        <v>1</v>
      </c>
      <c r="AI5" s="60">
        <v>148752.0</v>
      </c>
      <c r="AJ5" s="61">
        <f t="shared" ref="AJ5:AJ7" si="14">AI5/AI$5</f>
        <v>1</v>
      </c>
      <c r="AK5" s="60">
        <v>159638.0</v>
      </c>
      <c r="AL5" s="61">
        <f t="shared" ref="AL5:AL7" si="15">AK5/AK$5</f>
        <v>1</v>
      </c>
      <c r="AM5" s="60">
        <v>175753.0</v>
      </c>
      <c r="AN5" s="61">
        <f t="shared" ref="AN5:AN7" si="16">AM5/AM$5</f>
        <v>1</v>
      </c>
      <c r="AO5" s="34"/>
      <c r="AP5" s="60">
        <v>146736.0</v>
      </c>
      <c r="AQ5" s="61">
        <f t="shared" ref="AQ5:AQ7" si="17">AP5/AP$5</f>
        <v>1</v>
      </c>
      <c r="AR5" s="60">
        <v>128154.0</v>
      </c>
      <c r="AS5" s="61">
        <f t="shared" ref="AS5:AS7" si="18">AR5/AR$5</f>
        <v>1</v>
      </c>
      <c r="AT5" s="60">
        <v>123813.0</v>
      </c>
      <c r="AU5" s="61">
        <f t="shared" ref="AU5:AU7" si="19">AT5/AT$5</f>
        <v>1</v>
      </c>
      <c r="AV5" s="60">
        <v>143241.0</v>
      </c>
      <c r="AW5" s="61">
        <f t="shared" ref="AW5:AW7" si="20">AV5/AV$5</f>
        <v>1</v>
      </c>
      <c r="AX5" s="34"/>
      <c r="AY5" s="60">
        <v>144927.0</v>
      </c>
      <c r="AZ5" s="61">
        <v>1.0</v>
      </c>
      <c r="BA5" s="60">
        <v>136900.0</v>
      </c>
      <c r="BB5" s="61">
        <f t="shared" ref="BB5:BB7" si="21">BA5/BA$5</f>
        <v>1</v>
      </c>
      <c r="BC5" s="60">
        <v>150917.0</v>
      </c>
      <c r="BD5" s="61">
        <f t="shared" ref="BD5:BD7" si="22">BC5/BC$5</f>
        <v>1</v>
      </c>
      <c r="BE5" s="60">
        <v>378453.0</v>
      </c>
      <c r="BF5" s="61">
        <f t="shared" ref="BF5:BF7" si="23">BE5/BE$5</f>
        <v>1</v>
      </c>
      <c r="BG5" s="34"/>
      <c r="BH5" s="76">
        <v>381412.0</v>
      </c>
      <c r="BI5" s="61">
        <f t="shared" ref="BI5:BI7" si="24">BH5/BH$5</f>
        <v>1</v>
      </c>
    </row>
    <row r="6">
      <c r="A6" s="32"/>
      <c r="B6" s="39">
        <v>101.0</v>
      </c>
      <c r="C6" s="32"/>
      <c r="D6" s="96" t="str">
        <f>VLOOKUP($B6,Suporte!$A:$D,MATCH(Menu!$M$15,Suporte!$1:$1,0),0)</f>
        <v>Custo dos produtos vendidos</v>
      </c>
      <c r="E6" s="32"/>
      <c r="F6" s="66">
        <v>-54230.0</v>
      </c>
      <c r="G6" s="67">
        <f t="shared" si="1"/>
        <v>-0.5821792807</v>
      </c>
      <c r="H6" s="66">
        <v>-53636.0</v>
      </c>
      <c r="I6" s="67">
        <f t="shared" si="2"/>
        <v>-0.595439508</v>
      </c>
      <c r="J6" s="66">
        <v>-58348.0</v>
      </c>
      <c r="K6" s="67">
        <f t="shared" si="3"/>
        <v>-0.6041478996</v>
      </c>
      <c r="L6" s="66">
        <v>-74807.0</v>
      </c>
      <c r="M6" s="67">
        <f t="shared" si="4"/>
        <v>-0.588133088</v>
      </c>
      <c r="N6" s="34"/>
      <c r="O6" s="66">
        <v>-68250.0</v>
      </c>
      <c r="P6" s="67">
        <f t="shared" si="5"/>
        <v>-0.6001213432</v>
      </c>
      <c r="Q6" s="66">
        <v>-75706.0</v>
      </c>
      <c r="R6" s="67">
        <f t="shared" si="6"/>
        <v>-0.5970645993</v>
      </c>
      <c r="S6" s="66">
        <v>-104385.0</v>
      </c>
      <c r="T6" s="67">
        <f t="shared" si="7"/>
        <v>-0.5791798212</v>
      </c>
      <c r="U6" s="66">
        <v>-113196.0</v>
      </c>
      <c r="V6" s="67">
        <f t="shared" si="8"/>
        <v>-0.620755462</v>
      </c>
      <c r="W6" s="34"/>
      <c r="X6" s="66">
        <v>-98570.0</v>
      </c>
      <c r="Y6" s="67">
        <f t="shared" si="9"/>
        <v>-0.5833062106</v>
      </c>
      <c r="Z6" s="66">
        <v>-109924.0</v>
      </c>
      <c r="AA6" s="67">
        <f t="shared" si="10"/>
        <v>-0.6257093904</v>
      </c>
      <c r="AB6" s="66">
        <v>-113557.0</v>
      </c>
      <c r="AC6" s="67">
        <f t="shared" si="11"/>
        <v>-0.6093977236</v>
      </c>
      <c r="AD6" s="66">
        <v>-112265.0</v>
      </c>
      <c r="AE6" s="67">
        <f t="shared" si="12"/>
        <v>-0.5896797508</v>
      </c>
      <c r="AF6" s="34"/>
      <c r="AG6" s="66">
        <v>-93128.0</v>
      </c>
      <c r="AH6" s="67">
        <f t="shared" si="13"/>
        <v>-0.609006134</v>
      </c>
      <c r="AI6" s="66">
        <v>-92293.0</v>
      </c>
      <c r="AJ6" s="67">
        <f t="shared" si="14"/>
        <v>-0.6204488007</v>
      </c>
      <c r="AK6" s="66">
        <v>-96049.0</v>
      </c>
      <c r="AL6" s="67">
        <f t="shared" si="15"/>
        <v>-0.6016675228</v>
      </c>
      <c r="AM6" s="66">
        <v>-101400.0</v>
      </c>
      <c r="AN6" s="67">
        <f t="shared" si="16"/>
        <v>-0.576946055</v>
      </c>
      <c r="AO6" s="34"/>
      <c r="AP6" s="66">
        <v>-82976.0</v>
      </c>
      <c r="AQ6" s="67">
        <f t="shared" si="17"/>
        <v>-0.5654781376</v>
      </c>
      <c r="AR6" s="66">
        <v>-71980.0</v>
      </c>
      <c r="AS6" s="67">
        <f t="shared" si="18"/>
        <v>-0.5616679932</v>
      </c>
      <c r="AT6" s="66">
        <v>-70882.0</v>
      </c>
      <c r="AU6" s="67">
        <f t="shared" si="19"/>
        <v>-0.5724923877</v>
      </c>
      <c r="AV6" s="66">
        <v>-80928.0</v>
      </c>
      <c r="AW6" s="67">
        <f t="shared" si="20"/>
        <v>-0.5649779044</v>
      </c>
      <c r="AX6" s="34"/>
      <c r="AY6" s="66">
        <v>-78253.0</v>
      </c>
      <c r="AZ6" s="67">
        <v>-0.539</v>
      </c>
      <c r="BA6" s="66">
        <v>-76291.0</v>
      </c>
      <c r="BB6" s="67">
        <f t="shared" si="21"/>
        <v>-0.5572753835</v>
      </c>
      <c r="BC6" s="66">
        <v>-84283.0</v>
      </c>
      <c r="BD6" s="67">
        <f t="shared" si="22"/>
        <v>-0.5584725379</v>
      </c>
      <c r="BE6" s="66">
        <v>-197885.0</v>
      </c>
      <c r="BF6" s="67">
        <f t="shared" si="23"/>
        <v>-0.5228786666</v>
      </c>
      <c r="BG6" s="34"/>
      <c r="BH6" s="88">
        <v>-172303.0</v>
      </c>
      <c r="BI6" s="67">
        <f t="shared" si="24"/>
        <v>-0.4517503382</v>
      </c>
    </row>
    <row r="7">
      <c r="A7" s="32"/>
      <c r="B7" s="39">
        <v>102.0</v>
      </c>
      <c r="C7" s="32"/>
      <c r="D7" s="97" t="str">
        <f>VLOOKUP($B7,Suporte!$A:$D,MATCH(Menu!$M$15,Suporte!$1:$1,0),0)</f>
        <v>Lucro bruto</v>
      </c>
      <c r="E7" s="32"/>
      <c r="F7" s="72">
        <f>SUM(F5:F6)</f>
        <v>38920</v>
      </c>
      <c r="G7" s="73">
        <f t="shared" si="1"/>
        <v>0.4178207193</v>
      </c>
      <c r="H7" s="72">
        <f>SUM(H5:H6)</f>
        <v>36442</v>
      </c>
      <c r="I7" s="73">
        <f t="shared" si="2"/>
        <v>0.404560492</v>
      </c>
      <c r="J7" s="72">
        <f>SUM(J5:J6)</f>
        <v>38231</v>
      </c>
      <c r="K7" s="73">
        <f t="shared" si="3"/>
        <v>0.3958521004</v>
      </c>
      <c r="L7" s="72">
        <f>SUM(L5:L6)</f>
        <v>52387</v>
      </c>
      <c r="M7" s="73">
        <f t="shared" si="4"/>
        <v>0.411866912</v>
      </c>
      <c r="N7" s="34"/>
      <c r="O7" s="72">
        <f>SUM(O5:O6)</f>
        <v>45477</v>
      </c>
      <c r="P7" s="73">
        <f t="shared" si="5"/>
        <v>0.3998786568</v>
      </c>
      <c r="Q7" s="72">
        <f>SUM(Q5:Q6)</f>
        <v>51091</v>
      </c>
      <c r="R7" s="73">
        <f t="shared" si="6"/>
        <v>0.4029354007</v>
      </c>
      <c r="S7" s="72">
        <f>SUM(S5:S6)</f>
        <v>75844</v>
      </c>
      <c r="T7" s="73">
        <f t="shared" si="7"/>
        <v>0.4208201788</v>
      </c>
      <c r="U7" s="72">
        <f>SUM(U5:U6)</f>
        <v>69156</v>
      </c>
      <c r="V7" s="73">
        <f t="shared" si="8"/>
        <v>0.379244538</v>
      </c>
      <c r="W7" s="34"/>
      <c r="X7" s="72">
        <f>SUM(X5:X6)</f>
        <v>70415</v>
      </c>
      <c r="Y7" s="73">
        <f t="shared" si="9"/>
        <v>0.4166937894</v>
      </c>
      <c r="Z7" s="72">
        <f>SUM(Z5:Z6)</f>
        <v>65755</v>
      </c>
      <c r="AA7" s="73">
        <f t="shared" si="10"/>
        <v>0.3742906096</v>
      </c>
      <c r="AB7" s="72">
        <f>SUM(AB5:AB6)</f>
        <v>72786</v>
      </c>
      <c r="AC7" s="73">
        <f t="shared" si="11"/>
        <v>0.3906022764</v>
      </c>
      <c r="AD7" s="72">
        <f>SUM(AD5:AD6)</f>
        <v>78118</v>
      </c>
      <c r="AE7" s="73">
        <f t="shared" si="12"/>
        <v>0.4103202492</v>
      </c>
      <c r="AF7" s="34"/>
      <c r="AG7" s="72">
        <f>SUM(AG5:AG6)</f>
        <v>59790</v>
      </c>
      <c r="AH7" s="73">
        <f t="shared" si="13"/>
        <v>0.390993866</v>
      </c>
      <c r="AI7" s="72">
        <f>SUM(AI5:AI6)</f>
        <v>56459</v>
      </c>
      <c r="AJ7" s="73">
        <f t="shared" si="14"/>
        <v>0.3795511993</v>
      </c>
      <c r="AK7" s="72">
        <f>SUM(AK5:AK6)</f>
        <v>63589</v>
      </c>
      <c r="AL7" s="73">
        <f t="shared" si="15"/>
        <v>0.3983324772</v>
      </c>
      <c r="AM7" s="72">
        <f>SUM(AM5:AM6)</f>
        <v>74353</v>
      </c>
      <c r="AN7" s="73">
        <f t="shared" si="16"/>
        <v>0.423053945</v>
      </c>
      <c r="AO7" s="34"/>
      <c r="AP7" s="72">
        <f>SUM(AP5:AP6)</f>
        <v>63760</v>
      </c>
      <c r="AQ7" s="73">
        <f t="shared" si="17"/>
        <v>0.4345218624</v>
      </c>
      <c r="AR7" s="72">
        <f>SUM(AR5:AR6)</f>
        <v>56174</v>
      </c>
      <c r="AS7" s="73">
        <f t="shared" si="18"/>
        <v>0.4383320068</v>
      </c>
      <c r="AT7" s="72">
        <f>SUM(AT5:AT6)</f>
        <v>52931</v>
      </c>
      <c r="AU7" s="73">
        <f t="shared" si="19"/>
        <v>0.4275076123</v>
      </c>
      <c r="AV7" s="72">
        <f>SUM(AV5:AV6)</f>
        <v>62313</v>
      </c>
      <c r="AW7" s="73">
        <f t="shared" si="20"/>
        <v>0.4350220956</v>
      </c>
      <c r="AX7" s="34"/>
      <c r="AY7" s="72">
        <f>SUM(AY5:AY6)</f>
        <v>66674</v>
      </c>
      <c r="AZ7" s="73">
        <f>AZ5+AZ6</f>
        <v>0.461</v>
      </c>
      <c r="BA7" s="72">
        <f>SUM(BA5:BA6)</f>
        <v>60609</v>
      </c>
      <c r="BB7" s="73">
        <f t="shared" si="21"/>
        <v>0.4427246165</v>
      </c>
      <c r="BC7" s="72">
        <f>SUM(BC5:BC6)</f>
        <v>66634</v>
      </c>
      <c r="BD7" s="73">
        <f t="shared" si="22"/>
        <v>0.4415274621</v>
      </c>
      <c r="BE7" s="72">
        <v>180568.0</v>
      </c>
      <c r="BF7" s="73">
        <f t="shared" si="23"/>
        <v>0.4771213334</v>
      </c>
      <c r="BG7" s="34"/>
      <c r="BH7" s="98">
        <v>209109.0</v>
      </c>
      <c r="BI7" s="73">
        <f t="shared" si="24"/>
        <v>0.5482496618</v>
      </c>
    </row>
    <row r="8">
      <c r="A8" s="50"/>
      <c r="B8" s="39"/>
      <c r="C8" s="50"/>
      <c r="D8" s="99"/>
      <c r="E8" s="50"/>
      <c r="F8" s="60"/>
      <c r="G8" s="61"/>
      <c r="H8" s="60"/>
      <c r="I8" s="61"/>
      <c r="J8" s="60"/>
      <c r="K8" s="61"/>
      <c r="L8" s="60"/>
      <c r="M8" s="61"/>
      <c r="N8" s="34"/>
      <c r="O8" s="60"/>
      <c r="P8" s="61"/>
      <c r="Q8" s="60"/>
      <c r="R8" s="61"/>
      <c r="S8" s="60"/>
      <c r="T8" s="61"/>
      <c r="U8" s="60"/>
      <c r="V8" s="61"/>
      <c r="W8" s="34"/>
      <c r="X8" s="60"/>
      <c r="Y8" s="61"/>
      <c r="Z8" s="60"/>
      <c r="AA8" s="61"/>
      <c r="AB8" s="60"/>
      <c r="AC8" s="61"/>
      <c r="AD8" s="60"/>
      <c r="AE8" s="61"/>
      <c r="AF8" s="34"/>
      <c r="AG8" s="60"/>
      <c r="AH8" s="61"/>
      <c r="AI8" s="60"/>
      <c r="AJ8" s="61"/>
      <c r="AK8" s="60"/>
      <c r="AL8" s="61"/>
      <c r="AM8" s="60"/>
      <c r="AN8" s="61"/>
      <c r="AO8" s="34"/>
      <c r="AP8" s="60"/>
      <c r="AQ8" s="61"/>
      <c r="AR8" s="60"/>
      <c r="AS8" s="61"/>
      <c r="AT8" s="60"/>
      <c r="AU8" s="61"/>
      <c r="AV8" s="60"/>
      <c r="AW8" s="61"/>
      <c r="AX8" s="34"/>
      <c r="AY8" s="60"/>
      <c r="AZ8" s="61"/>
      <c r="BA8" s="60"/>
      <c r="BB8" s="61"/>
      <c r="BC8" s="60"/>
      <c r="BD8" s="61"/>
      <c r="BE8" s="60"/>
      <c r="BF8" s="61"/>
      <c r="BG8" s="34"/>
      <c r="BH8" s="60"/>
      <c r="BI8" s="61"/>
    </row>
    <row r="9">
      <c r="A9" s="32"/>
      <c r="B9" s="39">
        <v>104.0</v>
      </c>
      <c r="C9" s="32"/>
      <c r="D9" s="96" t="str">
        <f>VLOOKUP($B9,Suporte!$A:$D,MATCH(Menu!$M$15,Suporte!$1:$1,0),0)</f>
        <v>Despesas comerciais</v>
      </c>
      <c r="E9" s="32"/>
      <c r="F9" s="60">
        <v>-33929.0</v>
      </c>
      <c r="G9" s="61">
        <f t="shared" ref="G9:G12" si="25">F9/F$5</f>
        <v>-0.3642404724</v>
      </c>
      <c r="H9" s="60">
        <v>-35007.0</v>
      </c>
      <c r="I9" s="61">
        <f t="shared" ref="I9:I12" si="26">H9/H$5</f>
        <v>-0.3886298541</v>
      </c>
      <c r="J9" s="60">
        <v>-37088.0</v>
      </c>
      <c r="K9" s="61">
        <f t="shared" ref="K9:K12" si="27">J9/J$5</f>
        <v>-0.3840172294</v>
      </c>
      <c r="L9" s="60">
        <v>-44282.0</v>
      </c>
      <c r="M9" s="61">
        <f t="shared" ref="M9:M12" si="28">L9/L$5</f>
        <v>-0.3481453528</v>
      </c>
      <c r="N9" s="34"/>
      <c r="O9" s="60">
        <v>-39601.0</v>
      </c>
      <c r="P9" s="61">
        <f t="shared" ref="P9:P12" si="29">O9/O$5</f>
        <v>-0.3482110669</v>
      </c>
      <c r="Q9" s="60">
        <v>-41889.0</v>
      </c>
      <c r="R9" s="61">
        <f t="shared" ref="R9:R12" si="30">Q9/Q$5</f>
        <v>-0.3303627057</v>
      </c>
      <c r="S9" s="60">
        <v>-57555.0</v>
      </c>
      <c r="T9" s="61">
        <f t="shared" ref="T9:T12" si="31">S9/S$5</f>
        <v>-0.3193437238</v>
      </c>
      <c r="U9" s="60">
        <v>-70518.0</v>
      </c>
      <c r="V9" s="61">
        <f t="shared" ref="V9:V12" si="32">U9/U$5</f>
        <v>-0.3867136088</v>
      </c>
      <c r="W9" s="34"/>
      <c r="X9" s="60">
        <v>-62108.0</v>
      </c>
      <c r="Y9" s="61">
        <f t="shared" ref="Y9:Y12" si="33">X9/X$5</f>
        <v>-0.3675355801</v>
      </c>
      <c r="Z9" s="60">
        <v>-62245.0</v>
      </c>
      <c r="AA9" s="61">
        <f t="shared" ref="AA9:AA12" si="34">Z9/Z$5</f>
        <v>-0.3543109877</v>
      </c>
      <c r="AB9" s="60">
        <v>-73634.0</v>
      </c>
      <c r="AC9" s="61">
        <f t="shared" ref="AC9:AC12" si="35">AB9/AB$5</f>
        <v>-0.3951530243</v>
      </c>
      <c r="AD9" s="60">
        <v>-73937.0</v>
      </c>
      <c r="AE9" s="61">
        <f t="shared" ref="AE9:AE12" si="36">AD9/AD$5</f>
        <v>-0.3883592548</v>
      </c>
      <c r="AF9" s="34"/>
      <c r="AG9" s="60">
        <v>-64808.0</v>
      </c>
      <c r="AH9" s="61">
        <f t="shared" ref="AH9:AH12" si="37">AG9/AG$5</f>
        <v>-0.4238088387</v>
      </c>
      <c r="AI9" s="60">
        <v>-64364.0</v>
      </c>
      <c r="AJ9" s="61">
        <f t="shared" ref="AJ9:AJ12" si="38">AI9/AI$5</f>
        <v>-0.4326933419</v>
      </c>
      <c r="AK9" s="60">
        <v>-68972.0</v>
      </c>
      <c r="AL9" s="61">
        <f t="shared" ref="AL9:AL12" si="39">AK9/AK$5</f>
        <v>-0.4320525188</v>
      </c>
      <c r="AM9" s="60">
        <v>-70258.0</v>
      </c>
      <c r="AN9" s="61">
        <f t="shared" ref="AN9:AN12" si="40">AM9/AM$5</f>
        <v>-0.3997542005</v>
      </c>
      <c r="AO9" s="34"/>
      <c r="AP9" s="60">
        <v>-60342.0</v>
      </c>
      <c r="AQ9" s="61">
        <f t="shared" ref="AQ9:AQ12" si="41">AP9/AP$5</f>
        <v>-0.4112283284</v>
      </c>
      <c r="AR9" s="60">
        <v>-56092.0</v>
      </c>
      <c r="AS9" s="61">
        <f t="shared" ref="AS9:AS12" si="42">AR9/AR$5</f>
        <v>-0.4376921516</v>
      </c>
      <c r="AT9" s="60">
        <v>-57651.0</v>
      </c>
      <c r="AU9" s="61">
        <f t="shared" ref="AU9:AU12" si="43">AT9/AT$5</f>
        <v>-0.4656296189</v>
      </c>
      <c r="AV9" s="60">
        <v>-59392.0</v>
      </c>
      <c r="AW9" s="61">
        <f t="shared" ref="AW9:AW12" si="44">AV9/AV$5</f>
        <v>-0.4146298895</v>
      </c>
      <c r="AX9" s="34"/>
      <c r="AY9" s="60">
        <v>-66024.0</v>
      </c>
      <c r="AZ9" s="61">
        <v>-0.455</v>
      </c>
      <c r="BA9" s="60">
        <v>-65218.0</v>
      </c>
      <c r="BB9" s="61">
        <f t="shared" ref="BB9:BB12" si="45">BA9/BA$5</f>
        <v>-0.4763915267</v>
      </c>
      <c r="BC9" s="60">
        <v>-66682.0</v>
      </c>
      <c r="BD9" s="61">
        <f t="shared" ref="BD9:BD12" si="46">BC9/BC$5</f>
        <v>-0.4418455177</v>
      </c>
      <c r="BE9" s="60">
        <v>-128825.0</v>
      </c>
      <c r="BF9" s="61">
        <f t="shared" ref="BF9:BF12" si="47">BE9/BE$5</f>
        <v>-0.3403989399</v>
      </c>
      <c r="BG9" s="34"/>
      <c r="BH9" s="76">
        <v>-164656.0</v>
      </c>
      <c r="BI9" s="61">
        <f t="shared" ref="BI9:BI12" si="48">BH9/BH$5</f>
        <v>-0.4317011526</v>
      </c>
    </row>
    <row r="10">
      <c r="A10" s="32"/>
      <c r="B10" s="39">
        <v>105.0</v>
      </c>
      <c r="C10" s="32"/>
      <c r="D10" s="96" t="str">
        <f>VLOOKUP($B10,Suporte!$A:$D,MATCH(Menu!$M$15,Suporte!$1:$1,0),0)</f>
        <v>Despesas gerais e administrativas</v>
      </c>
      <c r="E10" s="32"/>
      <c r="F10" s="60">
        <v>-9938.0</v>
      </c>
      <c r="G10" s="61">
        <f t="shared" si="25"/>
        <v>-0.1066881374</v>
      </c>
      <c r="H10" s="60">
        <v>-12757.0</v>
      </c>
      <c r="I10" s="61">
        <f t="shared" si="26"/>
        <v>-0.1416217056</v>
      </c>
      <c r="J10" s="60">
        <v>-13005.0</v>
      </c>
      <c r="K10" s="61">
        <f t="shared" si="27"/>
        <v>-0.1346566024</v>
      </c>
      <c r="L10" s="60">
        <v>-13835.0</v>
      </c>
      <c r="M10" s="61">
        <f t="shared" si="28"/>
        <v>-0.108770854</v>
      </c>
      <c r="N10" s="34"/>
      <c r="O10" s="60">
        <v>-12404.0</v>
      </c>
      <c r="P10" s="61">
        <f t="shared" si="29"/>
        <v>-0.1090682072</v>
      </c>
      <c r="Q10" s="60">
        <v>-10958.0</v>
      </c>
      <c r="R10" s="61">
        <f t="shared" si="30"/>
        <v>-0.08642160303</v>
      </c>
      <c r="S10" s="60">
        <v>-12359.0</v>
      </c>
      <c r="T10" s="61">
        <f t="shared" si="31"/>
        <v>-0.06857386991</v>
      </c>
      <c r="U10" s="60">
        <v>-14177.0</v>
      </c>
      <c r="V10" s="61">
        <f t="shared" si="32"/>
        <v>-0.07774523998</v>
      </c>
      <c r="W10" s="34"/>
      <c r="X10" s="60">
        <v>-30637.0</v>
      </c>
      <c r="Y10" s="61">
        <f t="shared" si="33"/>
        <v>-0.1813001154</v>
      </c>
      <c r="Z10" s="60">
        <v>-21296.0</v>
      </c>
      <c r="AA10" s="61">
        <f t="shared" si="34"/>
        <v>-0.1212210907</v>
      </c>
      <c r="AB10" s="60">
        <v>-22622.0</v>
      </c>
      <c r="AC10" s="61">
        <f t="shared" si="35"/>
        <v>-0.1213997843</v>
      </c>
      <c r="AD10" s="60">
        <v>-19712.0</v>
      </c>
      <c r="AE10" s="61">
        <f t="shared" si="36"/>
        <v>-0.1035386563</v>
      </c>
      <c r="AF10" s="34"/>
      <c r="AG10" s="60">
        <v>-20762.0</v>
      </c>
      <c r="AH10" s="61">
        <f t="shared" si="37"/>
        <v>-0.1357721132</v>
      </c>
      <c r="AI10" s="60">
        <v>-20885.0</v>
      </c>
      <c r="AJ10" s="61">
        <f t="shared" si="38"/>
        <v>-0.1404014736</v>
      </c>
      <c r="AK10" s="60">
        <v>-19563.0</v>
      </c>
      <c r="AL10" s="61">
        <f t="shared" si="39"/>
        <v>-0.1225460103</v>
      </c>
      <c r="AM10" s="60">
        <v>-22284.0</v>
      </c>
      <c r="AN10" s="61">
        <f t="shared" si="40"/>
        <v>-0.1267915768</v>
      </c>
      <c r="AO10" s="34"/>
      <c r="AP10" s="60">
        <v>-22519.0</v>
      </c>
      <c r="AQ10" s="61">
        <f t="shared" si="41"/>
        <v>-0.1534660888</v>
      </c>
      <c r="AR10" s="60">
        <v>-21656.0</v>
      </c>
      <c r="AS10" s="61">
        <f t="shared" si="42"/>
        <v>-0.1689841909</v>
      </c>
      <c r="AT10" s="60">
        <v>-19328.0</v>
      </c>
      <c r="AU10" s="61">
        <f t="shared" si="43"/>
        <v>-0.1561063862</v>
      </c>
      <c r="AV10" s="60">
        <v>-25000.0</v>
      </c>
      <c r="AW10" s="61">
        <f t="shared" si="44"/>
        <v>-0.1745310351</v>
      </c>
      <c r="AX10" s="34"/>
      <c r="AY10" s="60">
        <v>-21712.0</v>
      </c>
      <c r="AZ10" s="61">
        <v>-0.149</v>
      </c>
      <c r="BA10" s="60">
        <v>-22707.0</v>
      </c>
      <c r="BB10" s="61">
        <f t="shared" si="45"/>
        <v>-0.1658655953</v>
      </c>
      <c r="BC10" s="60">
        <v>-19371.0</v>
      </c>
      <c r="BD10" s="61">
        <f t="shared" si="46"/>
        <v>-0.1283553211</v>
      </c>
      <c r="BE10" s="60">
        <v>-50842.0</v>
      </c>
      <c r="BF10" s="61">
        <f t="shared" si="47"/>
        <v>-0.1343416488</v>
      </c>
      <c r="BG10" s="34"/>
      <c r="BH10" s="76">
        <v>-54058.70852071818</v>
      </c>
      <c r="BI10" s="61">
        <f t="shared" si="48"/>
        <v>-0.1417331089</v>
      </c>
    </row>
    <row r="11">
      <c r="A11" s="32"/>
      <c r="B11" s="39">
        <v>106.0</v>
      </c>
      <c r="C11" s="32"/>
      <c r="D11" s="96" t="str">
        <f>VLOOKUP($B11,Suporte!$A:$D,MATCH(Menu!$M$15,Suporte!$1:$1,0),0)</f>
        <v>Perda de crédito esperada</v>
      </c>
      <c r="E11" s="32"/>
      <c r="F11" s="60">
        <v>0.0</v>
      </c>
      <c r="G11" s="61">
        <f t="shared" si="25"/>
        <v>0</v>
      </c>
      <c r="H11" s="60">
        <v>0.0</v>
      </c>
      <c r="I11" s="61">
        <f t="shared" si="26"/>
        <v>0</v>
      </c>
      <c r="J11" s="60">
        <v>-651.0</v>
      </c>
      <c r="K11" s="61">
        <f t="shared" si="27"/>
        <v>-0.006740595782</v>
      </c>
      <c r="L11" s="60">
        <v>-812.0</v>
      </c>
      <c r="M11" s="61">
        <f t="shared" si="28"/>
        <v>-0.006383948928</v>
      </c>
      <c r="N11" s="34"/>
      <c r="O11" s="60">
        <v>-354.0</v>
      </c>
      <c r="P11" s="61">
        <f t="shared" si="29"/>
        <v>-0.003112717297</v>
      </c>
      <c r="Q11" s="60">
        <v>-3157.0</v>
      </c>
      <c r="R11" s="61">
        <f t="shared" si="30"/>
        <v>-0.02489806541</v>
      </c>
      <c r="S11" s="60">
        <v>0.0</v>
      </c>
      <c r="T11" s="61">
        <f t="shared" si="31"/>
        <v>0</v>
      </c>
      <c r="U11" s="60">
        <v>0.0</v>
      </c>
      <c r="V11" s="61">
        <f t="shared" si="32"/>
        <v>0</v>
      </c>
      <c r="W11" s="34"/>
      <c r="X11" s="60">
        <v>0.0</v>
      </c>
      <c r="Y11" s="61">
        <f t="shared" si="33"/>
        <v>0</v>
      </c>
      <c r="Z11" s="60">
        <v>-290.0</v>
      </c>
      <c r="AA11" s="61">
        <f t="shared" si="34"/>
        <v>-0.001650737994</v>
      </c>
      <c r="AB11" s="60">
        <v>7.0</v>
      </c>
      <c r="AC11" s="61">
        <f t="shared" si="35"/>
        <v>0.00003756513526</v>
      </c>
      <c r="AD11" s="60">
        <v>-429.0</v>
      </c>
      <c r="AE11" s="61">
        <f t="shared" si="36"/>
        <v>-0.002253352453</v>
      </c>
      <c r="AF11" s="34"/>
      <c r="AG11" s="60">
        <v>-38.0</v>
      </c>
      <c r="AH11" s="61">
        <f t="shared" si="37"/>
        <v>-0.0002484991956</v>
      </c>
      <c r="AI11" s="60">
        <v>20.0</v>
      </c>
      <c r="AJ11" s="61">
        <f t="shared" si="38"/>
        <v>0.0001344519738</v>
      </c>
      <c r="AK11" s="60">
        <v>-27.0</v>
      </c>
      <c r="AL11" s="61">
        <f t="shared" si="39"/>
        <v>-0.0001691326626</v>
      </c>
      <c r="AM11" s="60">
        <v>-307.0</v>
      </c>
      <c r="AN11" s="61">
        <f t="shared" si="40"/>
        <v>-0.001746769614</v>
      </c>
      <c r="AO11" s="34"/>
      <c r="AP11" s="60">
        <v>-119.0</v>
      </c>
      <c r="AQ11" s="61">
        <f t="shared" si="41"/>
        <v>-0.0008109802639</v>
      </c>
      <c r="AR11" s="60">
        <v>-318.0</v>
      </c>
      <c r="AS11" s="61">
        <f t="shared" si="42"/>
        <v>-0.002481389578</v>
      </c>
      <c r="AT11" s="60">
        <v>-267.0</v>
      </c>
      <c r="AU11" s="61">
        <f t="shared" si="43"/>
        <v>-0.002156477914</v>
      </c>
      <c r="AV11" s="60">
        <v>-177.0</v>
      </c>
      <c r="AW11" s="61">
        <f t="shared" si="44"/>
        <v>-0.001235679729</v>
      </c>
      <c r="AX11" s="34"/>
      <c r="AY11" s="60">
        <v>-201.0</v>
      </c>
      <c r="AZ11" s="61">
        <v>-0.001</v>
      </c>
      <c r="BA11" s="60">
        <v>-183.0</v>
      </c>
      <c r="BB11" s="61">
        <f t="shared" si="45"/>
        <v>-0.001336742148</v>
      </c>
      <c r="BC11" s="60">
        <v>-160.0</v>
      </c>
      <c r="BD11" s="61">
        <f t="shared" si="46"/>
        <v>-0.0010601854</v>
      </c>
      <c r="BE11" s="60">
        <v>-876.0</v>
      </c>
      <c r="BF11" s="61">
        <f t="shared" si="47"/>
        <v>-0.002314686368</v>
      </c>
      <c r="BG11" s="34"/>
      <c r="BH11" s="76">
        <v>-182.0</v>
      </c>
      <c r="BI11" s="61">
        <f t="shared" si="48"/>
        <v>-0.0004771742892</v>
      </c>
    </row>
    <row r="12">
      <c r="A12" s="32"/>
      <c r="B12" s="39">
        <v>107.0</v>
      </c>
      <c r="C12" s="32"/>
      <c r="D12" s="96" t="str">
        <f>VLOOKUP($B12,Suporte!$A:$D,MATCH(Menu!$M$15,Suporte!$1:$1,0),0)</f>
        <v>Outras (despesas) receitas operacionais líquidas</v>
      </c>
      <c r="E12" s="32"/>
      <c r="F12" s="66">
        <v>-33.0</v>
      </c>
      <c r="G12" s="67">
        <f t="shared" si="25"/>
        <v>-0.0003542673108</v>
      </c>
      <c r="H12" s="66">
        <v>-398.0</v>
      </c>
      <c r="I12" s="67">
        <f t="shared" si="26"/>
        <v>-0.004418392948</v>
      </c>
      <c r="J12" s="66">
        <v>-161.0</v>
      </c>
      <c r="K12" s="67">
        <f t="shared" si="27"/>
        <v>-0.001667029064</v>
      </c>
      <c r="L12" s="66">
        <v>9686.0</v>
      </c>
      <c r="M12" s="67">
        <f t="shared" si="28"/>
        <v>0.07615139079</v>
      </c>
      <c r="N12" s="34"/>
      <c r="O12" s="66">
        <v>168.0</v>
      </c>
      <c r="P12" s="67">
        <f t="shared" si="29"/>
        <v>0.001477221768</v>
      </c>
      <c r="Q12" s="66">
        <v>731.0</v>
      </c>
      <c r="R12" s="67">
        <f t="shared" si="30"/>
        <v>0.005765120626</v>
      </c>
      <c r="S12" s="66">
        <v>613.0</v>
      </c>
      <c r="T12" s="67">
        <f t="shared" si="31"/>
        <v>0.003401228437</v>
      </c>
      <c r="U12" s="66">
        <v>-1776.0</v>
      </c>
      <c r="V12" s="67">
        <f t="shared" si="32"/>
        <v>-0.009739405107</v>
      </c>
      <c r="W12" s="34"/>
      <c r="X12" s="66">
        <v>1333.0</v>
      </c>
      <c r="Y12" s="67">
        <f t="shared" si="33"/>
        <v>0.007888274107</v>
      </c>
      <c r="Z12" s="66">
        <v>698.0</v>
      </c>
      <c r="AA12" s="67">
        <f t="shared" si="34"/>
        <v>0.003973155585</v>
      </c>
      <c r="AB12" s="66">
        <v>-1774.0</v>
      </c>
      <c r="AC12" s="67">
        <f t="shared" si="35"/>
        <v>-0.009520078565</v>
      </c>
      <c r="AD12" s="66">
        <v>1969.0</v>
      </c>
      <c r="AE12" s="67">
        <f t="shared" si="36"/>
        <v>0.01034230998</v>
      </c>
      <c r="AF12" s="34"/>
      <c r="AG12" s="66">
        <v>48.0</v>
      </c>
      <c r="AH12" s="67">
        <f t="shared" si="37"/>
        <v>0.0003138937208</v>
      </c>
      <c r="AI12" s="66">
        <v>-36.0</v>
      </c>
      <c r="AJ12" s="67">
        <f t="shared" si="38"/>
        <v>-0.0002420135528</v>
      </c>
      <c r="AK12" s="66">
        <v>2007.0</v>
      </c>
      <c r="AL12" s="67">
        <f t="shared" si="39"/>
        <v>0.01257219459</v>
      </c>
      <c r="AM12" s="66">
        <v>-75.0</v>
      </c>
      <c r="AN12" s="67">
        <f t="shared" si="40"/>
        <v>-0.0004267352478</v>
      </c>
      <c r="AO12" s="34"/>
      <c r="AP12" s="66">
        <v>942.0</v>
      </c>
      <c r="AQ12" s="67">
        <f t="shared" si="41"/>
        <v>0.006419692509</v>
      </c>
      <c r="AR12" s="66">
        <v>504.0</v>
      </c>
      <c r="AS12" s="67">
        <f t="shared" si="42"/>
        <v>0.003932768388</v>
      </c>
      <c r="AT12" s="66">
        <v>335.0</v>
      </c>
      <c r="AU12" s="67">
        <f t="shared" si="43"/>
        <v>0.002705693263</v>
      </c>
      <c r="AV12" s="66">
        <v>-596.0</v>
      </c>
      <c r="AW12" s="67">
        <f t="shared" si="44"/>
        <v>-0.004160819877</v>
      </c>
      <c r="AX12" s="34"/>
      <c r="AY12" s="66">
        <v>117.0</v>
      </c>
      <c r="AZ12" s="67">
        <v>0.001</v>
      </c>
      <c r="BA12" s="66">
        <v>9453.0</v>
      </c>
      <c r="BB12" s="67">
        <f t="shared" si="45"/>
        <v>0.06905040175</v>
      </c>
      <c r="BC12" s="66">
        <v>469.0</v>
      </c>
      <c r="BD12" s="67">
        <f t="shared" si="46"/>
        <v>0.003107668454</v>
      </c>
      <c r="BE12" s="66">
        <v>-59674.0</v>
      </c>
      <c r="BF12" s="67">
        <f t="shared" si="47"/>
        <v>-0.1576787606</v>
      </c>
      <c r="BG12" s="34"/>
      <c r="BH12" s="88">
        <v>9748.0</v>
      </c>
      <c r="BI12" s="67">
        <f t="shared" si="48"/>
        <v>0.02555766468</v>
      </c>
    </row>
    <row r="13">
      <c r="A13" s="32"/>
      <c r="B13" s="39"/>
      <c r="C13" s="32"/>
      <c r="D13" s="99"/>
      <c r="E13" s="32"/>
      <c r="F13" s="60"/>
      <c r="G13" s="61"/>
      <c r="H13" s="60"/>
      <c r="I13" s="61"/>
      <c r="J13" s="60"/>
      <c r="K13" s="61"/>
      <c r="L13" s="60"/>
      <c r="M13" s="61"/>
      <c r="N13" s="34"/>
      <c r="O13" s="60"/>
      <c r="P13" s="61"/>
      <c r="Q13" s="60"/>
      <c r="R13" s="61"/>
      <c r="S13" s="60"/>
      <c r="T13" s="61"/>
      <c r="U13" s="60"/>
      <c r="V13" s="61"/>
      <c r="W13" s="34"/>
      <c r="X13" s="60"/>
      <c r="Y13" s="61"/>
      <c r="Z13" s="60"/>
      <c r="AA13" s="61"/>
      <c r="AB13" s="60"/>
      <c r="AC13" s="61"/>
      <c r="AD13" s="60"/>
      <c r="AE13" s="61"/>
      <c r="AF13" s="34"/>
      <c r="AG13" s="60"/>
      <c r="AH13" s="61"/>
      <c r="AI13" s="60"/>
      <c r="AJ13" s="61"/>
      <c r="AK13" s="60"/>
      <c r="AL13" s="61"/>
      <c r="AM13" s="60"/>
      <c r="AN13" s="61"/>
      <c r="AO13" s="34"/>
      <c r="AP13" s="60"/>
      <c r="AQ13" s="61"/>
      <c r="AR13" s="60"/>
      <c r="AS13" s="61"/>
      <c r="AT13" s="60"/>
      <c r="AU13" s="61"/>
      <c r="AV13" s="60"/>
      <c r="AW13" s="61"/>
      <c r="AX13" s="34"/>
      <c r="AY13" s="60"/>
      <c r="AZ13" s="61"/>
      <c r="BA13" s="60"/>
      <c r="BB13" s="61"/>
      <c r="BC13" s="60"/>
      <c r="BD13" s="61"/>
      <c r="BE13" s="60"/>
      <c r="BF13" s="61"/>
      <c r="BG13" s="34"/>
      <c r="BH13" s="60"/>
      <c r="BI13" s="61"/>
    </row>
    <row r="14" ht="18.75" customHeight="1">
      <c r="A14" s="32"/>
      <c r="B14" s="39">
        <v>108.0</v>
      </c>
      <c r="C14" s="32"/>
      <c r="D14" s="97" t="str">
        <f>VLOOKUP($B14,Suporte!$A:$D,MATCH(Menu!$M$15,Suporte!$1:$1,0),0)</f>
        <v>Prejuízo antes do resultado financeiro e do imposto de renda e contribuição social</v>
      </c>
      <c r="E14" s="32"/>
      <c r="F14" s="72">
        <f>SUM(F7:F12)</f>
        <v>-4980</v>
      </c>
      <c r="G14" s="73">
        <f>F14/F$5</f>
        <v>-0.05346215781</v>
      </c>
      <c r="H14" s="72">
        <f>SUM(H7:H12)</f>
        <v>-11720</v>
      </c>
      <c r="I14" s="73">
        <f>H14/H$5</f>
        <v>-0.1301094607</v>
      </c>
      <c r="J14" s="72">
        <f>SUM(J7:J12)</f>
        <v>-12674</v>
      </c>
      <c r="K14" s="73">
        <f>J14/J$5</f>
        <v>-0.1312293563</v>
      </c>
      <c r="L14" s="72">
        <f>SUM(L7:L12)</f>
        <v>3144</v>
      </c>
      <c r="M14" s="73">
        <f>L14/L$5</f>
        <v>0.02471814708</v>
      </c>
      <c r="N14" s="34"/>
      <c r="O14" s="72">
        <f>SUM(O7:O12)</f>
        <v>-6714</v>
      </c>
      <c r="P14" s="73">
        <f>O14/O$5</f>
        <v>-0.0590361128</v>
      </c>
      <c r="Q14" s="72">
        <f>SUM(Q7:Q12)</f>
        <v>-4182</v>
      </c>
      <c r="R14" s="73">
        <f>Q14/Q$5</f>
        <v>-0.03298185288</v>
      </c>
      <c r="S14" s="72">
        <f>SUM(S7:S12)</f>
        <v>6543</v>
      </c>
      <c r="T14" s="73">
        <f>S14/S$5</f>
        <v>0.03630381348</v>
      </c>
      <c r="U14" s="72">
        <f>SUM(U7:U12)</f>
        <v>-17315</v>
      </c>
      <c r="V14" s="73">
        <f>U14/U$5</f>
        <v>-0.09495371589</v>
      </c>
      <c r="W14" s="34"/>
      <c r="X14" s="72">
        <f>SUM(X7:X12)</f>
        <v>-20997</v>
      </c>
      <c r="Y14" s="73">
        <f>X14/X$5</f>
        <v>-0.124253632</v>
      </c>
      <c r="Z14" s="72">
        <f>SUM(Z7:Z12)</f>
        <v>-17378</v>
      </c>
      <c r="AA14" s="73">
        <f>Z14/Z$5</f>
        <v>-0.09891905122</v>
      </c>
      <c r="AB14" s="72">
        <f>SUM(AB7:AB12)</f>
        <v>-25237</v>
      </c>
      <c r="AC14" s="73">
        <f>AB14/AB$5</f>
        <v>-0.1354330455</v>
      </c>
      <c r="AD14" s="72">
        <f>SUM(AD7:AD12)</f>
        <v>-13991</v>
      </c>
      <c r="AE14" s="73">
        <f>AD14/AD$5</f>
        <v>-0.07348870435</v>
      </c>
      <c r="AF14" s="34"/>
      <c r="AG14" s="72">
        <f>SUM(AG7:AG12)</f>
        <v>-25770</v>
      </c>
      <c r="AH14" s="73">
        <f>AG14/AG$5</f>
        <v>-0.1685216914</v>
      </c>
      <c r="AI14" s="72">
        <f>SUM(AI7:AI12)</f>
        <v>-28806</v>
      </c>
      <c r="AJ14" s="73">
        <f>AI14/AI$5</f>
        <v>-0.1936511778</v>
      </c>
      <c r="AK14" s="72">
        <f>SUM(AK7:AK12)</f>
        <v>-22966</v>
      </c>
      <c r="AL14" s="73">
        <f>AK14/AK$5</f>
        <v>-0.14386299</v>
      </c>
      <c r="AM14" s="72">
        <f>SUM(AM7:AM12)</f>
        <v>-18571</v>
      </c>
      <c r="AN14" s="73">
        <f>AM14/AM$5</f>
        <v>-0.1056653371</v>
      </c>
      <c r="AO14" s="34"/>
      <c r="AP14" s="72">
        <f>SUM(AP7:AP12)</f>
        <v>-18278</v>
      </c>
      <c r="AQ14" s="73">
        <f>AP14/AP$5</f>
        <v>-0.1245638425</v>
      </c>
      <c r="AR14" s="72">
        <f>SUM(AR7:AR12)</f>
        <v>-21388</v>
      </c>
      <c r="AS14" s="73">
        <f>AR14/AR$5</f>
        <v>-0.1668929569</v>
      </c>
      <c r="AT14" s="72">
        <f>SUM(AT7:AT12)</f>
        <v>-23980</v>
      </c>
      <c r="AU14" s="73">
        <f>AT14/AT$5</f>
        <v>-0.1936791775</v>
      </c>
      <c r="AV14" s="72">
        <f>AV7+AV9+AV10+AV11+AV12</f>
        <v>-22852</v>
      </c>
      <c r="AW14" s="73">
        <f>AV14/AV$5</f>
        <v>-0.1595353286</v>
      </c>
      <c r="AX14" s="34"/>
      <c r="AY14" s="72">
        <v>-21146.0</v>
      </c>
      <c r="AZ14" s="73">
        <v>-0.145</v>
      </c>
      <c r="BA14" s="72">
        <f>SUM(BA7:BA12)</f>
        <v>-18046</v>
      </c>
      <c r="BB14" s="73">
        <f>BA14/BA$5</f>
        <v>-0.1318188459</v>
      </c>
      <c r="BC14" s="72">
        <f>SUM(BC7:BC12)</f>
        <v>-19110</v>
      </c>
      <c r="BD14" s="73">
        <f>BC14/BC$5</f>
        <v>-0.1266258937</v>
      </c>
      <c r="BE14" s="72">
        <v>-59649.0</v>
      </c>
      <c r="BF14" s="73">
        <f>BE14/BE$5</f>
        <v>-0.1576127022</v>
      </c>
      <c r="BG14" s="34"/>
      <c r="BH14" s="98">
        <v>-39.70852071818081</v>
      </c>
      <c r="BI14" s="73">
        <f>BH14/BH$5</f>
        <v>-0.0001041092591</v>
      </c>
    </row>
    <row r="15">
      <c r="A15" s="32"/>
      <c r="B15" s="39"/>
      <c r="C15" s="32"/>
      <c r="D15" s="99"/>
      <c r="E15" s="32"/>
      <c r="F15" s="60"/>
      <c r="G15" s="61"/>
      <c r="H15" s="60"/>
      <c r="I15" s="61"/>
      <c r="J15" s="60"/>
      <c r="K15" s="61"/>
      <c r="L15" s="60"/>
      <c r="M15" s="61"/>
      <c r="N15" s="34"/>
      <c r="O15" s="60"/>
      <c r="P15" s="61"/>
      <c r="Q15" s="60"/>
      <c r="R15" s="61"/>
      <c r="S15" s="60"/>
      <c r="T15" s="61"/>
      <c r="U15" s="60"/>
      <c r="V15" s="61"/>
      <c r="W15" s="34"/>
      <c r="X15" s="60"/>
      <c r="Y15" s="61"/>
      <c r="Z15" s="60"/>
      <c r="AA15" s="61"/>
      <c r="AB15" s="60"/>
      <c r="AC15" s="61"/>
      <c r="AD15" s="60"/>
      <c r="AE15" s="61"/>
      <c r="AF15" s="34"/>
      <c r="AG15" s="60"/>
      <c r="AH15" s="61"/>
      <c r="AI15" s="60"/>
      <c r="AJ15" s="61"/>
      <c r="AK15" s="60"/>
      <c r="AL15" s="61"/>
      <c r="AM15" s="60"/>
      <c r="AN15" s="61"/>
      <c r="AO15" s="34"/>
      <c r="AP15" s="60"/>
      <c r="AQ15" s="61"/>
      <c r="AR15" s="60"/>
      <c r="AS15" s="61"/>
      <c r="AT15" s="60"/>
      <c r="AU15" s="61"/>
      <c r="AV15" s="60"/>
      <c r="AW15" s="61"/>
      <c r="AX15" s="34"/>
      <c r="AY15" s="60"/>
      <c r="AZ15" s="61"/>
      <c r="BA15" s="60"/>
      <c r="BB15" s="61"/>
      <c r="BC15" s="60"/>
      <c r="BD15" s="61"/>
      <c r="BE15" s="60"/>
      <c r="BF15" s="61"/>
      <c r="BG15" s="34"/>
      <c r="BH15" s="60"/>
      <c r="BI15" s="61"/>
    </row>
    <row r="16">
      <c r="A16" s="32"/>
      <c r="B16" s="39">
        <v>109.0</v>
      </c>
      <c r="C16" s="32"/>
      <c r="D16" s="96" t="str">
        <f>VLOOKUP($B16,Suporte!$A:$D,MATCH(Menu!$M$15,Suporte!$1:$1,0),0)</f>
        <v>Despesas financeiras</v>
      </c>
      <c r="E16" s="32"/>
      <c r="F16" s="60">
        <v>-3886.0</v>
      </c>
      <c r="G16" s="61">
        <f t="shared" ref="G16:G17" si="49">F16/F$5</f>
        <v>-0.04171765969</v>
      </c>
      <c r="H16" s="60">
        <v>-4722.0</v>
      </c>
      <c r="I16" s="61">
        <f t="shared" ref="I16:I17" si="50">H16/H$5</f>
        <v>-0.05242123493</v>
      </c>
      <c r="J16" s="60">
        <v>-6930.0</v>
      </c>
      <c r="K16" s="61">
        <f t="shared" ref="K16:K17" si="51">J16/J$5</f>
        <v>-0.07175472929</v>
      </c>
      <c r="L16" s="60">
        <v>-7884.0</v>
      </c>
      <c r="M16" s="61">
        <f t="shared" ref="M16:M17" si="52">L16/L$5</f>
        <v>-0.06198405585</v>
      </c>
      <c r="N16" s="34"/>
      <c r="O16" s="60">
        <v>-5985.0</v>
      </c>
      <c r="P16" s="61">
        <f t="shared" ref="P16:P17" si="53">O16/O$5</f>
        <v>-0.05262602548</v>
      </c>
      <c r="Q16" s="60">
        <v>-4921.0</v>
      </c>
      <c r="R16" s="61">
        <f t="shared" ref="R16:R17" si="54">Q16/Q$5</f>
        <v>-0.03881006648</v>
      </c>
      <c r="S16" s="60">
        <v>-6185.0</v>
      </c>
      <c r="T16" s="61">
        <f t="shared" ref="T16:T17" si="55">S16/S$5</f>
        <v>-0.03431745169</v>
      </c>
      <c r="U16" s="60">
        <v>-7972.0</v>
      </c>
      <c r="V16" s="61">
        <f t="shared" ref="V16:V17" si="56">U16/U$5</f>
        <v>-0.04371764499</v>
      </c>
      <c r="W16" s="34"/>
      <c r="X16" s="60">
        <v>-8244.0</v>
      </c>
      <c r="Y16" s="61">
        <f t="shared" ref="Y16:Y17" si="57">X16/X$5</f>
        <v>-0.04878539515</v>
      </c>
      <c r="Z16" s="60">
        <v>-5146.0</v>
      </c>
      <c r="AA16" s="61">
        <f t="shared" ref="AA16:AA17" si="58">Z16/Z$5</f>
        <v>-0.02929206109</v>
      </c>
      <c r="AB16" s="60">
        <v>-7907.0</v>
      </c>
      <c r="AC16" s="61">
        <f t="shared" ref="AC16:AC17" si="59">AB16/AB$5</f>
        <v>-0.0424325035</v>
      </c>
      <c r="AD16" s="60">
        <v>-10632.0</v>
      </c>
      <c r="AE16" s="61">
        <f t="shared" ref="AE16:AE17" si="60">AD16/AD$5</f>
        <v>-0.05584532232</v>
      </c>
      <c r="AF16" s="34"/>
      <c r="AG16" s="60">
        <v>-8453.0</v>
      </c>
      <c r="AH16" s="61">
        <f t="shared" ref="AH16:AH17" si="61">AG16/AG$5</f>
        <v>-0.05527799213</v>
      </c>
      <c r="AI16" s="60">
        <v>-9166.0</v>
      </c>
      <c r="AJ16" s="61">
        <f t="shared" ref="AJ16:AJ17" si="62">AI16/AI$5</f>
        <v>-0.06161933957</v>
      </c>
      <c r="AK16" s="60">
        <v>-9140.0</v>
      </c>
      <c r="AL16" s="61">
        <f t="shared" ref="AL16:AL17" si="63">AK16/AK$5</f>
        <v>-0.05725453839</v>
      </c>
      <c r="AM16" s="60">
        <v>-11444.0</v>
      </c>
      <c r="AN16" s="61">
        <f t="shared" ref="AN16:AN17" si="64">AM16/AM$5</f>
        <v>-0.06511410901</v>
      </c>
      <c r="AO16" s="34"/>
      <c r="AP16" s="60">
        <v>-16920.0</v>
      </c>
      <c r="AQ16" s="61">
        <f t="shared" ref="AQ16:AQ17" si="65">AP16/AP$5</f>
        <v>-0.1153091266</v>
      </c>
      <c r="AR16" s="60">
        <v>-12567.0</v>
      </c>
      <c r="AS16" s="61">
        <f t="shared" ref="AS16:AS17" si="66">AR16/AR$5</f>
        <v>-0.09806170701</v>
      </c>
      <c r="AT16" s="60">
        <v>-10107.0</v>
      </c>
      <c r="AU16" s="61">
        <f t="shared" ref="AU16:AU17" si="67">AT16/AT$5</f>
        <v>-0.08163116959</v>
      </c>
      <c r="AV16" s="60">
        <v>-9271.0</v>
      </c>
      <c r="AW16" s="61">
        <f t="shared" ref="AW16:AW17" si="68">AV16/AV$5</f>
        <v>-0.06472308906</v>
      </c>
      <c r="AX16" s="34"/>
      <c r="AY16" s="60">
        <v>-9075.0</v>
      </c>
      <c r="AZ16" s="61">
        <v>-0.063</v>
      </c>
      <c r="BA16" s="60">
        <v>-11520.0</v>
      </c>
      <c r="BB16" s="61">
        <f t="shared" ref="BB16:BB17" si="69">BA16/BA$5</f>
        <v>-0.08414901388</v>
      </c>
      <c r="BC16" s="60">
        <v>-3774.0</v>
      </c>
      <c r="BD16" s="61">
        <f t="shared" ref="BD16:BD17" si="70">BC16/BC$5</f>
        <v>-0.02500712312</v>
      </c>
      <c r="BE16" s="60">
        <v>-50825.0</v>
      </c>
      <c r="BF16" s="61">
        <f t="shared" ref="BF16:BF17" si="71">BE16/BE$5</f>
        <v>-0.1342967291</v>
      </c>
      <c r="BG16" s="34"/>
      <c r="BH16" s="76">
        <v>-45518.0</v>
      </c>
      <c r="BI16" s="61">
        <f t="shared" ref="BI16:BI17" si="72">BH16/BH$5</f>
        <v>-0.1193407654</v>
      </c>
    </row>
    <row r="17">
      <c r="A17" s="32"/>
      <c r="B17" s="39">
        <v>110.0</v>
      </c>
      <c r="C17" s="32"/>
      <c r="D17" s="96" t="str">
        <f>VLOOKUP($B17,Suporte!$A:$D,MATCH(Menu!$M$15,Suporte!$1:$1,0),0)</f>
        <v>Receitas financeiras</v>
      </c>
      <c r="E17" s="32"/>
      <c r="F17" s="66">
        <v>1893.0</v>
      </c>
      <c r="G17" s="67">
        <f t="shared" si="49"/>
        <v>0.02032206119</v>
      </c>
      <c r="H17" s="66">
        <v>1868.0</v>
      </c>
      <c r="I17" s="67">
        <f t="shared" si="50"/>
        <v>0.02073758298</v>
      </c>
      <c r="J17" s="66">
        <v>2231.0</v>
      </c>
      <c r="K17" s="67">
        <f t="shared" si="51"/>
        <v>0.02310025989</v>
      </c>
      <c r="L17" s="66">
        <v>5427.0</v>
      </c>
      <c r="M17" s="67">
        <f t="shared" si="52"/>
        <v>0.04266710694</v>
      </c>
      <c r="N17" s="34"/>
      <c r="O17" s="66">
        <v>1844.0</v>
      </c>
      <c r="P17" s="67">
        <f t="shared" si="53"/>
        <v>0.0162142675</v>
      </c>
      <c r="Q17" s="66">
        <v>1507.0</v>
      </c>
      <c r="R17" s="67">
        <f t="shared" si="54"/>
        <v>0.01188513924</v>
      </c>
      <c r="S17" s="66">
        <v>1526.0</v>
      </c>
      <c r="T17" s="67">
        <f t="shared" si="55"/>
        <v>0.008467005865</v>
      </c>
      <c r="U17" s="66">
        <v>1598.0</v>
      </c>
      <c r="V17" s="67">
        <f t="shared" si="56"/>
        <v>0.008763271036</v>
      </c>
      <c r="W17" s="34"/>
      <c r="X17" s="66">
        <v>3751.0</v>
      </c>
      <c r="Y17" s="67">
        <f t="shared" si="57"/>
        <v>0.02219723644</v>
      </c>
      <c r="Z17" s="66">
        <v>5534.0</v>
      </c>
      <c r="AA17" s="67">
        <f t="shared" si="58"/>
        <v>0.03150063468</v>
      </c>
      <c r="AB17" s="66">
        <v>7459.0</v>
      </c>
      <c r="AC17" s="67">
        <f t="shared" si="59"/>
        <v>0.04002833484</v>
      </c>
      <c r="AD17" s="66">
        <v>7979.0</v>
      </c>
      <c r="AE17" s="67">
        <f t="shared" si="60"/>
        <v>0.04191025459</v>
      </c>
      <c r="AF17" s="34"/>
      <c r="AG17" s="66">
        <v>8308.0</v>
      </c>
      <c r="AH17" s="67">
        <f t="shared" si="61"/>
        <v>0.05432977151</v>
      </c>
      <c r="AI17" s="66">
        <v>10132.0</v>
      </c>
      <c r="AJ17" s="67">
        <f t="shared" si="62"/>
        <v>0.0681133699</v>
      </c>
      <c r="AK17" s="66">
        <v>12876.0</v>
      </c>
      <c r="AL17" s="67">
        <f t="shared" si="63"/>
        <v>0.08065748757</v>
      </c>
      <c r="AM17" s="66">
        <v>13162.0</v>
      </c>
      <c r="AN17" s="67">
        <f t="shared" si="64"/>
        <v>0.07488919108</v>
      </c>
      <c r="AO17" s="34"/>
      <c r="AP17" s="66">
        <v>12659.0</v>
      </c>
      <c r="AQ17" s="67">
        <f t="shared" si="65"/>
        <v>0.08627058118</v>
      </c>
      <c r="AR17" s="66">
        <v>16808.0</v>
      </c>
      <c r="AS17" s="67">
        <f t="shared" si="66"/>
        <v>0.1311547045</v>
      </c>
      <c r="AT17" s="66">
        <v>9795.0</v>
      </c>
      <c r="AU17" s="67">
        <f t="shared" si="67"/>
        <v>0.07911124034</v>
      </c>
      <c r="AV17" s="66">
        <v>10955.0</v>
      </c>
      <c r="AW17" s="67">
        <f t="shared" si="68"/>
        <v>0.07647949958</v>
      </c>
      <c r="AX17" s="34"/>
      <c r="AY17" s="66">
        <v>8948.0</v>
      </c>
      <c r="AZ17" s="67">
        <v>0.062</v>
      </c>
      <c r="BA17" s="66">
        <v>14534.0</v>
      </c>
      <c r="BB17" s="67">
        <f t="shared" si="69"/>
        <v>0.106165084</v>
      </c>
      <c r="BC17" s="66">
        <v>465.0</v>
      </c>
      <c r="BD17" s="67">
        <f t="shared" si="70"/>
        <v>0.003081163819</v>
      </c>
      <c r="BE17" s="66">
        <v>5117.0</v>
      </c>
      <c r="BF17" s="67">
        <f t="shared" si="71"/>
        <v>0.0135208335</v>
      </c>
      <c r="BG17" s="34"/>
      <c r="BH17" s="88">
        <v>1700.0</v>
      </c>
      <c r="BI17" s="67">
        <f t="shared" si="72"/>
        <v>0.004457122482</v>
      </c>
    </row>
    <row r="18" ht="15.75" customHeight="1">
      <c r="A18" s="32"/>
      <c r="B18" s="39"/>
      <c r="C18" s="32"/>
      <c r="D18" s="99"/>
      <c r="E18" s="32"/>
      <c r="F18" s="60"/>
      <c r="G18" s="61"/>
      <c r="H18" s="60"/>
      <c r="I18" s="61"/>
      <c r="J18" s="60"/>
      <c r="K18" s="61"/>
      <c r="L18" s="60"/>
      <c r="M18" s="61"/>
      <c r="N18" s="34"/>
      <c r="O18" s="60"/>
      <c r="P18" s="61"/>
      <c r="Q18" s="60"/>
      <c r="R18" s="61"/>
      <c r="S18" s="60"/>
      <c r="T18" s="61"/>
      <c r="U18" s="60"/>
      <c r="V18" s="61"/>
      <c r="W18" s="34"/>
      <c r="X18" s="60"/>
      <c r="Y18" s="61"/>
      <c r="Z18" s="60"/>
      <c r="AA18" s="61"/>
      <c r="AB18" s="60"/>
      <c r="AC18" s="61"/>
      <c r="AD18" s="60"/>
      <c r="AE18" s="61"/>
      <c r="AF18" s="34"/>
      <c r="AG18" s="60"/>
      <c r="AH18" s="61"/>
      <c r="AI18" s="60"/>
      <c r="AJ18" s="61"/>
      <c r="AK18" s="60"/>
      <c r="AL18" s="61"/>
      <c r="AM18" s="60"/>
      <c r="AN18" s="61"/>
      <c r="AO18" s="34"/>
      <c r="AP18" s="60"/>
      <c r="AQ18" s="61"/>
      <c r="AR18" s="60"/>
      <c r="AS18" s="61"/>
      <c r="AT18" s="60"/>
      <c r="AU18" s="61"/>
      <c r="AV18" s="60"/>
      <c r="AW18" s="61"/>
      <c r="AX18" s="34"/>
      <c r="AY18" s="60"/>
      <c r="AZ18" s="61"/>
      <c r="BA18" s="60"/>
      <c r="BB18" s="61"/>
      <c r="BC18" s="60"/>
      <c r="BD18" s="61"/>
      <c r="BE18" s="60"/>
      <c r="BF18" s="61"/>
      <c r="BG18" s="34"/>
      <c r="BH18" s="60"/>
      <c r="BI18" s="61"/>
    </row>
    <row r="19" ht="15.75" customHeight="1">
      <c r="A19" s="32"/>
      <c r="B19" s="39">
        <v>111.0</v>
      </c>
      <c r="C19" s="32"/>
      <c r="D19" s="96" t="str">
        <f>VLOOKUP($B19,Suporte!$A:$D,MATCH(Menu!$M$15,Suporte!$1:$1,0),0)</f>
        <v>Resultado financeiro, líquido</v>
      </c>
      <c r="E19" s="32"/>
      <c r="F19" s="66">
        <f>SUM(F16:F17)</f>
        <v>-1993</v>
      </c>
      <c r="G19" s="67">
        <f>F19/F$5</f>
        <v>-0.0213955985</v>
      </c>
      <c r="H19" s="66">
        <f>SUM(H16:H17)</f>
        <v>-2854</v>
      </c>
      <c r="I19" s="67">
        <f>H19/H$5</f>
        <v>-0.03168365195</v>
      </c>
      <c r="J19" s="66">
        <v>-4699.0</v>
      </c>
      <c r="K19" s="67">
        <f>J19/J$5</f>
        <v>-0.0486544694</v>
      </c>
      <c r="L19" s="66">
        <v>-2457.0</v>
      </c>
      <c r="M19" s="67">
        <f>L19/L$5</f>
        <v>-0.01931694891</v>
      </c>
      <c r="N19" s="34"/>
      <c r="O19" s="66">
        <v>-4141.0</v>
      </c>
      <c r="P19" s="67">
        <f>O19/O$5</f>
        <v>-0.03641175798</v>
      </c>
      <c r="Q19" s="66">
        <v>-3414.0</v>
      </c>
      <c r="R19" s="67">
        <f>Q19/Q$5</f>
        <v>-0.02692492725</v>
      </c>
      <c r="S19" s="66">
        <f>SUM(S16:S17)</f>
        <v>-4659</v>
      </c>
      <c r="T19" s="67">
        <f>S19/S$5</f>
        <v>-0.02585044582</v>
      </c>
      <c r="U19" s="66">
        <f>SUM(U16:U17)</f>
        <v>-6374</v>
      </c>
      <c r="V19" s="67">
        <f>U19/U$5</f>
        <v>-0.03495437396</v>
      </c>
      <c r="W19" s="34"/>
      <c r="X19" s="66">
        <f>SUM(X16:X17)</f>
        <v>-4493</v>
      </c>
      <c r="Y19" s="67">
        <f>X19/X$5</f>
        <v>-0.02658815871</v>
      </c>
      <c r="Z19" s="66">
        <f>SUM(Z16:Z17)</f>
        <v>388</v>
      </c>
      <c r="AA19" s="67">
        <f>Z19/Z$5</f>
        <v>0.002208573592</v>
      </c>
      <c r="AB19" s="66">
        <f>SUM(AB16:AB17)</f>
        <v>-448</v>
      </c>
      <c r="AC19" s="67">
        <f>AB19/AB$5</f>
        <v>-0.002404168657</v>
      </c>
      <c r="AD19" s="66">
        <f>SUM(AD16:AD17)</f>
        <v>-2653</v>
      </c>
      <c r="AE19" s="67">
        <f>AD19/AD$5</f>
        <v>-0.01393506773</v>
      </c>
      <c r="AF19" s="34"/>
      <c r="AG19" s="66">
        <f>SUM(AG16:AG17)</f>
        <v>-145</v>
      </c>
      <c r="AH19" s="67">
        <f>AG19/AG$5</f>
        <v>-0.000948220615</v>
      </c>
      <c r="AI19" s="66">
        <f>SUM(AI16:AI17)</f>
        <v>966</v>
      </c>
      <c r="AJ19" s="67">
        <f>AI19/AI$5</f>
        <v>0.006494030332</v>
      </c>
      <c r="AK19" s="66">
        <f>SUM(AK16:AK17)</f>
        <v>3736</v>
      </c>
      <c r="AL19" s="67">
        <f>AK19/AK$5</f>
        <v>0.02340294917</v>
      </c>
      <c r="AM19" s="66">
        <f>SUM(AM16:AM17)</f>
        <v>1718</v>
      </c>
      <c r="AN19" s="67">
        <f>AM19/AM$5</f>
        <v>0.009775082075</v>
      </c>
      <c r="AO19" s="34"/>
      <c r="AP19" s="66">
        <f>SUM(AP16:AP17)</f>
        <v>-4261</v>
      </c>
      <c r="AQ19" s="67">
        <f>AP19/AP$5</f>
        <v>-0.02903854541</v>
      </c>
      <c r="AR19" s="66">
        <f>SUM(AR16:AR17)</f>
        <v>4241</v>
      </c>
      <c r="AS19" s="67">
        <f>AR19/AR$5</f>
        <v>0.03309299749</v>
      </c>
      <c r="AT19" s="66">
        <f>SUM(AT16:AT17)</f>
        <v>-312</v>
      </c>
      <c r="AU19" s="67">
        <f>AT19/AT$5</f>
        <v>-0.002519929248</v>
      </c>
      <c r="AV19" s="66">
        <f>SUM(AV16:AV17)</f>
        <v>1684</v>
      </c>
      <c r="AW19" s="67">
        <f>AV19/AV$5</f>
        <v>0.01175641052</v>
      </c>
      <c r="AX19" s="34"/>
      <c r="AY19" s="66">
        <v>-127.0</v>
      </c>
      <c r="AZ19" s="67">
        <v>-0.001</v>
      </c>
      <c r="BA19" s="66">
        <f>SUM(BA16:BA17)</f>
        <v>3014</v>
      </c>
      <c r="BB19" s="67">
        <f>BA19/BA$5</f>
        <v>0.02201607012</v>
      </c>
      <c r="BC19" s="66">
        <f>SUM(BC16:BC17)</f>
        <v>-3309</v>
      </c>
      <c r="BD19" s="67">
        <f>BC19/BC$5</f>
        <v>-0.0219259593</v>
      </c>
      <c r="BE19" s="66">
        <v>-45708.0</v>
      </c>
      <c r="BF19" s="67">
        <f>BE19/BE$5</f>
        <v>-0.1207758956</v>
      </c>
      <c r="BG19" s="34"/>
      <c r="BH19" s="88">
        <v>-43818.0</v>
      </c>
      <c r="BI19" s="67">
        <f>BH19/BH$5</f>
        <v>-0.1148836429</v>
      </c>
    </row>
    <row r="21" ht="15.75" customHeight="1">
      <c r="A21" s="32"/>
      <c r="B21" s="39">
        <v>113.0</v>
      </c>
      <c r="C21" s="32"/>
      <c r="D21" s="97" t="str">
        <f>VLOOKUP($B21,Suporte!$A:$D,MATCH(Menu!$M$15,Suporte!$1:$1,0),0)</f>
        <v>Lucro/(Prejuízo) do exercício</v>
      </c>
      <c r="E21" s="32"/>
      <c r="F21" s="60">
        <f>SUM(F14,F19)</f>
        <v>-6973</v>
      </c>
      <c r="G21" s="61">
        <f>F21/F$5</f>
        <v>-0.07485775631</v>
      </c>
      <c r="H21" s="60">
        <f>SUM(H14,H19)</f>
        <v>-14574</v>
      </c>
      <c r="I21" s="61">
        <f>H21/H$5</f>
        <v>-0.1617931126</v>
      </c>
      <c r="J21" s="60">
        <f>SUM(J14,J19)</f>
        <v>-17373</v>
      </c>
      <c r="K21" s="61">
        <f>J21/J$5</f>
        <v>-0.1798838257</v>
      </c>
      <c r="L21" s="60">
        <f>SUM(L14,L19)</f>
        <v>687</v>
      </c>
      <c r="M21" s="61">
        <f>L21/L$5</f>
        <v>0.00540119817</v>
      </c>
      <c r="N21" s="34"/>
      <c r="O21" s="60">
        <f>SUM(O14,O19)</f>
        <v>-10855</v>
      </c>
      <c r="P21" s="61">
        <f>O21/O$5</f>
        <v>-0.09544787078</v>
      </c>
      <c r="Q21" s="60">
        <f>SUM(Q14,Q19)</f>
        <v>-7596</v>
      </c>
      <c r="R21" s="61">
        <f>Q21/Q$5</f>
        <v>-0.05990678013</v>
      </c>
      <c r="S21" s="60">
        <f>SUM(S14,S19)</f>
        <v>1884</v>
      </c>
      <c r="T21" s="61">
        <f>S21/S$5</f>
        <v>0.01045336766</v>
      </c>
      <c r="U21" s="60">
        <f>SUM(U14,U19)</f>
        <v>-23689</v>
      </c>
      <c r="V21" s="61">
        <f>U21/U$5</f>
        <v>-0.1299080898</v>
      </c>
      <c r="W21" s="34"/>
      <c r="X21" s="60">
        <f>SUM(X14,X19)</f>
        <v>-25490</v>
      </c>
      <c r="Y21" s="61">
        <f>X21/X$5</f>
        <v>-0.1508417907</v>
      </c>
      <c r="Z21" s="60">
        <f>SUM(Z14,Z19)</f>
        <v>-16990</v>
      </c>
      <c r="AA21" s="61">
        <f>Z21/Z$5</f>
        <v>-0.09671047763</v>
      </c>
      <c r="AB21" s="60">
        <f>SUM(AB14,AB19)</f>
        <v>-25685</v>
      </c>
      <c r="AC21" s="61">
        <f>AB21/AB$5</f>
        <v>-0.1378372142</v>
      </c>
      <c r="AD21" s="60">
        <f>SUM(AD14,AD19)</f>
        <v>-16644</v>
      </c>
      <c r="AE21" s="61">
        <f>AD21/AD$5</f>
        <v>-0.08742377208</v>
      </c>
      <c r="AF21" s="34"/>
      <c r="AG21" s="60">
        <f>SUM(AG14,AG19)</f>
        <v>-25915</v>
      </c>
      <c r="AH21" s="61">
        <f>AG21/AG$5</f>
        <v>-0.169469912</v>
      </c>
      <c r="AI21" s="60">
        <f>SUM(AI14,AI19)</f>
        <v>-27840</v>
      </c>
      <c r="AJ21" s="61">
        <f>AI21/AI$5</f>
        <v>-0.1871571475</v>
      </c>
      <c r="AK21" s="60">
        <f>SUM(AK14,AK19)</f>
        <v>-19230</v>
      </c>
      <c r="AL21" s="61">
        <f>AK21/AK$5</f>
        <v>-0.1204600408</v>
      </c>
      <c r="AM21" s="60">
        <f>SUM(AM14,AM19)</f>
        <v>-16853</v>
      </c>
      <c r="AN21" s="61">
        <f>AM21/AM$5</f>
        <v>-0.09589025507</v>
      </c>
      <c r="AO21" s="34"/>
      <c r="AP21" s="60">
        <f>SUM(AP14,AP19)</f>
        <v>-22539</v>
      </c>
      <c r="AQ21" s="61">
        <f>AP21/AP$5</f>
        <v>-0.153602388</v>
      </c>
      <c r="AR21" s="60">
        <f>SUM(AR14,AR19)</f>
        <v>-17147</v>
      </c>
      <c r="AS21" s="61">
        <f>AR21/AR$5</f>
        <v>-0.1337999594</v>
      </c>
      <c r="AT21" s="60">
        <f>SUM(AT14,AT19)</f>
        <v>-24292</v>
      </c>
      <c r="AU21" s="61">
        <f>AT21/AT$5</f>
        <v>-0.1961991067</v>
      </c>
      <c r="AV21" s="60">
        <f>SUM(AV14,AV19)</f>
        <v>-21168</v>
      </c>
      <c r="AW21" s="61">
        <f>AV21/AV$5</f>
        <v>-0.147778918</v>
      </c>
      <c r="AX21" s="34"/>
      <c r="AY21" s="60">
        <v>-21273.0</v>
      </c>
      <c r="AZ21" s="61">
        <v>-0.146</v>
      </c>
      <c r="BA21" s="60">
        <f>SUM(BA14,BA19)</f>
        <v>-15032</v>
      </c>
      <c r="BB21" s="61">
        <f>BA21/BA$5</f>
        <v>-0.1098027757</v>
      </c>
      <c r="BC21" s="60">
        <f>SUM(BC14,BC19)</f>
        <v>-22419</v>
      </c>
      <c r="BD21" s="61">
        <f>BC21/BC$5</f>
        <v>-0.148551853</v>
      </c>
      <c r="BE21" s="60">
        <v>-105357.0</v>
      </c>
      <c r="BF21" s="61">
        <f>BE21/BE$5</f>
        <v>-0.2783885978</v>
      </c>
      <c r="BG21" s="34"/>
      <c r="BH21" s="76">
        <v>-43858.0</v>
      </c>
      <c r="BI21" s="61">
        <f>BH21/BH$5</f>
        <v>-0.1149885164</v>
      </c>
    </row>
    <row r="22" ht="15.75" customHeight="1">
      <c r="A22" s="32"/>
      <c r="B22" s="39"/>
      <c r="C22" s="32"/>
      <c r="D22" s="99"/>
      <c r="E22" s="32"/>
      <c r="F22" s="60"/>
      <c r="G22" s="61"/>
      <c r="H22" s="60"/>
      <c r="I22" s="61"/>
      <c r="J22" s="60"/>
      <c r="K22" s="61"/>
      <c r="L22" s="60"/>
      <c r="M22" s="61"/>
      <c r="N22" s="34"/>
      <c r="O22" s="60"/>
      <c r="P22" s="61"/>
      <c r="Q22" s="60"/>
      <c r="R22" s="61"/>
      <c r="S22" s="60"/>
      <c r="T22" s="61"/>
      <c r="U22" s="60"/>
      <c r="V22" s="61"/>
      <c r="W22" s="34"/>
      <c r="X22" s="60"/>
      <c r="Y22" s="61"/>
      <c r="Z22" s="60"/>
      <c r="AA22" s="61"/>
      <c r="AB22" s="60"/>
      <c r="AC22" s="61"/>
      <c r="AD22" s="60"/>
      <c r="AE22" s="61"/>
      <c r="AF22" s="34"/>
      <c r="AG22" s="60"/>
      <c r="AH22" s="61"/>
      <c r="AI22" s="60"/>
      <c r="AJ22" s="61"/>
      <c r="AK22" s="60"/>
      <c r="AL22" s="61"/>
      <c r="AM22" s="60"/>
      <c r="AN22" s="61"/>
      <c r="AO22" s="34"/>
      <c r="AP22" s="60"/>
      <c r="AQ22" s="61"/>
      <c r="AR22" s="60"/>
      <c r="AS22" s="61"/>
      <c r="AT22" s="60"/>
      <c r="AU22" s="61"/>
      <c r="AV22" s="60"/>
      <c r="AW22" s="61"/>
      <c r="AX22" s="34"/>
      <c r="AY22" s="60"/>
      <c r="AZ22" s="61"/>
      <c r="BA22" s="60"/>
      <c r="BB22" s="61"/>
      <c r="BC22" s="60"/>
      <c r="BD22" s="61"/>
      <c r="BE22" s="60"/>
      <c r="BF22" s="61"/>
      <c r="BG22" s="34"/>
      <c r="BH22" s="60"/>
      <c r="BI22" s="61"/>
    </row>
    <row r="23" ht="20.25" customHeight="1">
      <c r="A23" s="32"/>
      <c r="B23" s="39">
        <v>114.0</v>
      </c>
      <c r="C23" s="32"/>
      <c r="D23" s="97" t="str">
        <f>VLOOKUP($B23,Suporte!$A:$D,MATCH(Menu!$M$15,Suporte!$1:$1,0),0)</f>
        <v>Prejuízo atribuível a sócios controladores</v>
      </c>
      <c r="E23" s="32"/>
      <c r="F23" s="60">
        <f>F21-F24</f>
        <v>-6972</v>
      </c>
      <c r="G23" s="61">
        <f t="shared" ref="G23:G24" si="73">F23/F$5</f>
        <v>-0.07484702093</v>
      </c>
      <c r="H23" s="60">
        <f>H21-H24</f>
        <v>-14573</v>
      </c>
      <c r="I23" s="61">
        <f t="shared" ref="I23:I24" si="74">H23/H$5</f>
        <v>-0.1617820111</v>
      </c>
      <c r="J23" s="60">
        <f>J21-J24</f>
        <v>-17371</v>
      </c>
      <c r="K23" s="61">
        <f t="shared" ref="K23:K24" si="75">J23/J$5</f>
        <v>-0.1798631172</v>
      </c>
      <c r="L23" s="60">
        <f>L21-L24</f>
        <v>687</v>
      </c>
      <c r="M23" s="61">
        <f t="shared" ref="M23:M24" si="76">L23/L$5</f>
        <v>0.00540119817</v>
      </c>
      <c r="N23" s="34"/>
      <c r="O23" s="60">
        <f>O21-O24</f>
        <v>-10854</v>
      </c>
      <c r="P23" s="61">
        <f t="shared" ref="P23:P24" si="77">O23/O$5</f>
        <v>-0.09543907779</v>
      </c>
      <c r="Q23" s="60">
        <f>Q21-Q24</f>
        <v>-7595</v>
      </c>
      <c r="R23" s="61">
        <f t="shared" ref="R23:R24" si="78">Q23/Q$5</f>
        <v>-0.05989889351</v>
      </c>
      <c r="S23" s="60">
        <f>S21-S24</f>
        <v>1884</v>
      </c>
      <c r="T23" s="61">
        <f t="shared" ref="T23:T24" si="79">S23/S$5</f>
        <v>0.01045336766</v>
      </c>
      <c r="U23" s="60">
        <f>U21-U24</f>
        <v>-23689</v>
      </c>
      <c r="V23" s="61">
        <f t="shared" ref="V23:V24" si="80">U23/U$5</f>
        <v>-0.1299080898</v>
      </c>
      <c r="W23" s="34"/>
      <c r="X23" s="60">
        <f>X21-X24</f>
        <v>-25490</v>
      </c>
      <c r="Y23" s="61">
        <f t="shared" ref="Y23:Y24" si="81">X23/X$5</f>
        <v>-0.1508417907</v>
      </c>
      <c r="Z23" s="60">
        <f>Z21-Z24</f>
        <v>-16990</v>
      </c>
      <c r="AA23" s="61">
        <f t="shared" ref="AA23:AA24" si="82">Z23/Z$5</f>
        <v>-0.09671047763</v>
      </c>
      <c r="AB23" s="60">
        <f>AB21-AB24</f>
        <v>-25685</v>
      </c>
      <c r="AC23" s="61">
        <f t="shared" ref="AC23:AC24" si="83">AB23/AB$5</f>
        <v>-0.1378372142</v>
      </c>
      <c r="AD23" s="60">
        <f>AD21-AD24</f>
        <v>-16644</v>
      </c>
      <c r="AE23" s="61">
        <f t="shared" ref="AE23:AE24" si="84">AD23/AD$5</f>
        <v>-0.08742377208</v>
      </c>
      <c r="AF23" s="34"/>
      <c r="AG23" s="60">
        <f>AG21-AG24</f>
        <v>-25915</v>
      </c>
      <c r="AH23" s="61">
        <f t="shared" ref="AH23:AH24" si="85">AG23/AG$5</f>
        <v>-0.169469912</v>
      </c>
      <c r="AI23" s="60">
        <f>AI21-AI24</f>
        <v>-27840</v>
      </c>
      <c r="AJ23" s="61">
        <f t="shared" ref="AJ23:AJ24" si="86">AI23/AI$5</f>
        <v>-0.1871571475</v>
      </c>
      <c r="AK23" s="60">
        <f>AK21-AK24</f>
        <v>-19230</v>
      </c>
      <c r="AL23" s="61">
        <f t="shared" ref="AL23:AL24" si="87">AK23/AK$5</f>
        <v>-0.1204600408</v>
      </c>
      <c r="AM23" s="60">
        <f>AM21-AM24</f>
        <v>-16853</v>
      </c>
      <c r="AN23" s="61">
        <f t="shared" ref="AN23:AN24" si="88">AM23/AM$5</f>
        <v>-0.09589025507</v>
      </c>
      <c r="AO23" s="34"/>
      <c r="AP23" s="60">
        <f>AP21-AP24</f>
        <v>-22539</v>
      </c>
      <c r="AQ23" s="61">
        <f t="shared" ref="AQ23:AQ24" si="89">AP23/AP$5</f>
        <v>-0.153602388</v>
      </c>
      <c r="AR23" s="60">
        <f>AR21-AR24</f>
        <v>-17147</v>
      </c>
      <c r="AS23" s="61">
        <f t="shared" ref="AS23:AS24" si="90">AR23/AR$5</f>
        <v>-0.1337999594</v>
      </c>
      <c r="AT23" s="60">
        <f>AT21-AT24</f>
        <v>-24292</v>
      </c>
      <c r="AU23" s="61">
        <f t="shared" ref="AU23:AU24" si="91">AT23/AT$5</f>
        <v>-0.1961991067</v>
      </c>
      <c r="AV23" s="60">
        <f>AV21-AV24</f>
        <v>-21168</v>
      </c>
      <c r="AW23" s="61">
        <f t="shared" ref="AW23:AW24" si="92">AV23/AV$5</f>
        <v>-0.147778918</v>
      </c>
      <c r="AX23" s="34"/>
      <c r="AY23" s="60">
        <v>-21273.0</v>
      </c>
      <c r="AZ23" s="61">
        <v>-0.146</v>
      </c>
      <c r="BA23" s="60">
        <f>BA21-BA24</f>
        <v>-15032</v>
      </c>
      <c r="BB23" s="61">
        <f t="shared" ref="BB23:BB24" si="93">BA23/BA$5</f>
        <v>-0.1098027757</v>
      </c>
      <c r="BC23" s="60">
        <f>BC21-BC24</f>
        <v>-22419</v>
      </c>
      <c r="BD23" s="61">
        <f t="shared" ref="BD23:BD24" si="94">BC23/BC$5</f>
        <v>-0.148551853</v>
      </c>
      <c r="BE23" s="60">
        <v>-90455.0</v>
      </c>
      <c r="BF23" s="61">
        <f t="shared" ref="BF23:BF24" si="95">BE23/BE$5</f>
        <v>-0.2390125062</v>
      </c>
      <c r="BG23" s="34"/>
      <c r="BH23" s="76">
        <v>-32460.0</v>
      </c>
      <c r="BI23" s="61">
        <f t="shared" ref="BI23:BI24" si="96">BH23/BH$5</f>
        <v>-0.08510482103</v>
      </c>
    </row>
    <row r="24" ht="20.25" customHeight="1">
      <c r="A24" s="32"/>
      <c r="B24" s="39">
        <v>115.0</v>
      </c>
      <c r="C24" s="32"/>
      <c r="D24" s="97" t="str">
        <f>VLOOKUP($B24,Suporte!$A:$D,MATCH(Menu!$M$15,Suporte!$1:$1,0),0)</f>
        <v>Prejuízo atribuível a sócios não controladores</v>
      </c>
      <c r="E24" s="32"/>
      <c r="F24" s="60">
        <v>-1.0</v>
      </c>
      <c r="G24" s="61">
        <f t="shared" si="73"/>
        <v>-0.00001073537305</v>
      </c>
      <c r="H24" s="60">
        <v>-1.0</v>
      </c>
      <c r="I24" s="61">
        <f t="shared" si="74"/>
        <v>-0.00001110148982</v>
      </c>
      <c r="J24" s="60">
        <v>-2.0</v>
      </c>
      <c r="K24" s="61">
        <f t="shared" si="75"/>
        <v>-0.00002070843558</v>
      </c>
      <c r="L24" s="60">
        <v>0.0</v>
      </c>
      <c r="M24" s="61">
        <f t="shared" si="76"/>
        <v>0</v>
      </c>
      <c r="N24" s="34"/>
      <c r="O24" s="60">
        <v>-1.0</v>
      </c>
      <c r="P24" s="61">
        <f t="shared" si="77"/>
        <v>-0.000008792986714</v>
      </c>
      <c r="Q24" s="60">
        <v>-1.0</v>
      </c>
      <c r="R24" s="61">
        <f t="shared" si="78"/>
        <v>-0.000007886621923</v>
      </c>
      <c r="S24" s="60">
        <v>0.0</v>
      </c>
      <c r="T24" s="61">
        <f t="shared" si="79"/>
        <v>0</v>
      </c>
      <c r="U24" s="60">
        <v>0.0</v>
      </c>
      <c r="V24" s="61">
        <f t="shared" si="80"/>
        <v>0</v>
      </c>
      <c r="W24" s="34"/>
      <c r="X24" s="60">
        <v>0.0</v>
      </c>
      <c r="Y24" s="61">
        <f t="shared" si="81"/>
        <v>0</v>
      </c>
      <c r="Z24" s="60">
        <v>0.0</v>
      </c>
      <c r="AA24" s="61">
        <f t="shared" si="82"/>
        <v>0</v>
      </c>
      <c r="AB24" s="60">
        <v>0.0</v>
      </c>
      <c r="AC24" s="61">
        <f t="shared" si="83"/>
        <v>0</v>
      </c>
      <c r="AD24" s="60">
        <v>0.0</v>
      </c>
      <c r="AE24" s="61">
        <f t="shared" si="84"/>
        <v>0</v>
      </c>
      <c r="AF24" s="34"/>
      <c r="AG24" s="60">
        <v>0.0</v>
      </c>
      <c r="AH24" s="61">
        <f t="shared" si="85"/>
        <v>0</v>
      </c>
      <c r="AI24" s="60">
        <v>0.0</v>
      </c>
      <c r="AJ24" s="61">
        <f t="shared" si="86"/>
        <v>0</v>
      </c>
      <c r="AK24" s="60">
        <v>0.0</v>
      </c>
      <c r="AL24" s="61">
        <f t="shared" si="87"/>
        <v>0</v>
      </c>
      <c r="AM24" s="60">
        <v>0.0</v>
      </c>
      <c r="AN24" s="61">
        <f t="shared" si="88"/>
        <v>0</v>
      </c>
      <c r="AO24" s="34"/>
      <c r="AP24" s="60">
        <v>0.0</v>
      </c>
      <c r="AQ24" s="61">
        <f t="shared" si="89"/>
        <v>0</v>
      </c>
      <c r="AR24" s="60">
        <v>0.0</v>
      </c>
      <c r="AS24" s="61">
        <f t="shared" si="90"/>
        <v>0</v>
      </c>
      <c r="AT24" s="60">
        <v>0.0</v>
      </c>
      <c r="AU24" s="61">
        <f t="shared" si="91"/>
        <v>0</v>
      </c>
      <c r="AV24" s="60">
        <v>0.0</v>
      </c>
      <c r="AW24" s="61">
        <f t="shared" si="92"/>
        <v>0</v>
      </c>
      <c r="AX24" s="34"/>
      <c r="AY24" s="60" t="s">
        <v>622</v>
      </c>
      <c r="AZ24" s="61">
        <v>0.0</v>
      </c>
      <c r="BA24" s="60">
        <v>0.0</v>
      </c>
      <c r="BB24" s="61">
        <f t="shared" si="93"/>
        <v>0</v>
      </c>
      <c r="BC24" s="60">
        <v>0.0</v>
      </c>
      <c r="BD24" s="61">
        <f t="shared" si="94"/>
        <v>0</v>
      </c>
      <c r="BE24" s="60">
        <v>-14902.0</v>
      </c>
      <c r="BF24" s="61">
        <f t="shared" si="95"/>
        <v>-0.03937609162</v>
      </c>
      <c r="BG24" s="34"/>
      <c r="BH24" s="76">
        <v>-11397.3621</v>
      </c>
      <c r="BI24" s="61">
        <f t="shared" si="96"/>
        <v>-0.02988202285</v>
      </c>
    </row>
    <row r="25" ht="15.75" customHeight="1">
      <c r="A25" s="32"/>
      <c r="B25" s="39"/>
      <c r="C25" s="32"/>
      <c r="D25" s="99"/>
      <c r="E25" s="32"/>
      <c r="F25" s="100"/>
      <c r="G25" s="61"/>
      <c r="H25" s="100"/>
      <c r="I25" s="61"/>
      <c r="J25" s="100"/>
      <c r="K25" s="61"/>
      <c r="L25" s="100"/>
      <c r="M25" s="61"/>
      <c r="N25" s="34"/>
      <c r="O25" s="100"/>
      <c r="P25" s="61"/>
      <c r="Q25" s="100"/>
      <c r="R25" s="61"/>
      <c r="S25" s="100"/>
      <c r="T25" s="61"/>
      <c r="U25" s="100"/>
      <c r="V25" s="61"/>
      <c r="W25" s="101"/>
      <c r="X25" s="100"/>
      <c r="Y25" s="61"/>
      <c r="Z25" s="100"/>
      <c r="AA25" s="61"/>
      <c r="AB25" s="100"/>
      <c r="AC25" s="61"/>
      <c r="AD25" s="100"/>
      <c r="AE25" s="61"/>
      <c r="AF25" s="101"/>
      <c r="AG25" s="100"/>
      <c r="AH25" s="61"/>
      <c r="AI25" s="61"/>
      <c r="AJ25" s="61"/>
      <c r="AK25" s="61"/>
      <c r="AL25" s="61"/>
      <c r="AM25" s="61"/>
      <c r="AN25" s="61"/>
      <c r="AO25" s="101"/>
      <c r="AP25" s="100"/>
      <c r="AQ25" s="61"/>
      <c r="AR25" s="100"/>
      <c r="AS25" s="61"/>
      <c r="AT25" s="100"/>
      <c r="AU25" s="61"/>
      <c r="AV25" s="100"/>
      <c r="AW25" s="61"/>
      <c r="AX25" s="101"/>
      <c r="AY25" s="100"/>
      <c r="AZ25" s="61"/>
      <c r="BA25" s="100"/>
      <c r="BB25" s="61"/>
      <c r="BC25" s="100"/>
      <c r="BD25" s="61"/>
      <c r="BE25" s="100"/>
      <c r="BF25" s="61"/>
      <c r="BG25" s="101"/>
      <c r="BH25" s="100"/>
      <c r="BI25" s="61"/>
    </row>
    <row r="26" ht="20.25" customHeight="1">
      <c r="A26" s="32"/>
      <c r="B26" s="39">
        <v>116.0</v>
      </c>
      <c r="C26" s="32"/>
      <c r="D26" s="97" t="str">
        <f>VLOOKUP($B26,Suporte!$A:$D,MATCH(Menu!$M$15,Suporte!$1:$1,0),0)</f>
        <v>Lucro/(Prejuízo) por ação atribuível ao acionista da Empresa em R$</v>
      </c>
      <c r="E26" s="80"/>
      <c r="F26" s="100"/>
      <c r="G26" s="61"/>
      <c r="H26" s="100"/>
      <c r="I26" s="61"/>
      <c r="J26" s="100"/>
      <c r="K26" s="61"/>
      <c r="L26" s="100"/>
      <c r="M26" s="61"/>
      <c r="N26" s="34"/>
      <c r="O26" s="100"/>
      <c r="P26" s="61"/>
      <c r="Q26" s="100"/>
      <c r="R26" s="61"/>
      <c r="S26" s="100"/>
      <c r="T26" s="61"/>
      <c r="U26" s="100"/>
      <c r="V26" s="61"/>
      <c r="W26" s="101"/>
      <c r="X26" s="100"/>
      <c r="Y26" s="61"/>
      <c r="Z26" s="100"/>
      <c r="AA26" s="61"/>
      <c r="AB26" s="100"/>
      <c r="AC26" s="61"/>
      <c r="AD26" s="100"/>
      <c r="AE26" s="61"/>
      <c r="AF26" s="101"/>
      <c r="AG26" s="100"/>
      <c r="AH26" s="61"/>
      <c r="AI26" s="61"/>
      <c r="AJ26" s="61"/>
      <c r="AK26" s="61"/>
      <c r="AL26" s="61"/>
      <c r="AM26" s="61"/>
      <c r="AN26" s="61"/>
      <c r="AO26" s="101"/>
      <c r="AP26" s="100"/>
      <c r="AQ26" s="61"/>
      <c r="AR26" s="100"/>
      <c r="AS26" s="61"/>
      <c r="AT26" s="100"/>
      <c r="AU26" s="61"/>
      <c r="AV26" s="100"/>
      <c r="AW26" s="61"/>
      <c r="AX26" s="101"/>
      <c r="AY26" s="100"/>
      <c r="AZ26" s="61"/>
      <c r="BA26" s="100"/>
      <c r="BB26" s="61"/>
      <c r="BC26" s="100"/>
      <c r="BD26" s="61"/>
      <c r="BE26" s="100"/>
      <c r="BF26" s="61"/>
      <c r="BG26" s="101"/>
      <c r="BH26" s="100"/>
      <c r="BI26" s="61"/>
    </row>
    <row r="27" ht="15.75" customHeight="1">
      <c r="A27" s="32"/>
      <c r="B27" s="39">
        <v>117.0</v>
      </c>
      <c r="C27" s="32"/>
      <c r="D27" s="97" t="str">
        <f>VLOOKUP($B27,Suporte!$A:$D,MATCH(Menu!$M$15,Suporte!$1:$1,0),0)</f>
        <v>Básico</v>
      </c>
      <c r="E27" s="80"/>
      <c r="F27" s="102">
        <v>-0.02293</v>
      </c>
      <c r="G27" s="103"/>
      <c r="H27" s="102">
        <v>-0.04762</v>
      </c>
      <c r="I27" s="103"/>
      <c r="J27" s="102">
        <v>-0.05432</v>
      </c>
      <c r="K27" s="103"/>
      <c r="L27" s="102">
        <v>0.0022</v>
      </c>
      <c r="M27" s="103"/>
      <c r="N27" s="52"/>
      <c r="O27" s="102">
        <v>-0.033</v>
      </c>
      <c r="P27" s="103"/>
      <c r="Q27" s="102">
        <v>-0.02188</v>
      </c>
      <c r="R27" s="103"/>
      <c r="S27" s="102">
        <v>0.00543</v>
      </c>
      <c r="T27" s="103"/>
      <c r="U27" s="102">
        <v>-0.06914</v>
      </c>
      <c r="V27" s="103"/>
      <c r="W27" s="52"/>
      <c r="X27" s="102">
        <v>-0.13652</v>
      </c>
      <c r="Y27" s="102"/>
      <c r="Z27" s="102">
        <v>-0.15954</v>
      </c>
      <c r="AA27" s="102"/>
      <c r="AB27" s="102">
        <v>-0.2412</v>
      </c>
      <c r="AC27" s="102"/>
      <c r="AD27" s="102">
        <v>-0.13152</v>
      </c>
      <c r="AE27" s="102"/>
      <c r="AF27" s="52"/>
      <c r="AG27" s="102">
        <v>-0.24336</v>
      </c>
      <c r="AH27" s="102"/>
      <c r="AI27" s="102">
        <v>-0.26282</v>
      </c>
      <c r="AJ27" s="102"/>
      <c r="AK27" s="102">
        <v>-0.18059</v>
      </c>
      <c r="AL27" s="102"/>
      <c r="AM27" s="102">
        <v>-0.15821</v>
      </c>
      <c r="AN27" s="102"/>
      <c r="AO27" s="52"/>
      <c r="AP27" s="102">
        <v>-0.21165</v>
      </c>
      <c r="AQ27" s="102"/>
      <c r="AR27" s="102">
        <v>-0.04564</v>
      </c>
      <c r="AS27" s="102"/>
      <c r="AT27" s="102">
        <v>-0.22811</v>
      </c>
      <c r="AU27" s="102"/>
      <c r="AV27" s="102">
        <v>-0.19878</v>
      </c>
      <c r="AW27" s="102"/>
      <c r="AX27" s="52"/>
      <c r="AY27" s="102">
        <v>-0.19977</v>
      </c>
      <c r="AZ27" s="102"/>
      <c r="BA27" s="102">
        <v>-0.14116</v>
      </c>
      <c r="BB27" s="102"/>
      <c r="BC27" s="104">
        <v>-0.21055498168842146</v>
      </c>
      <c r="BD27" s="102"/>
      <c r="BE27" s="104">
        <v>-0.9799150183115788</v>
      </c>
      <c r="BF27" s="102"/>
      <c r="BG27" s="52"/>
      <c r="BH27" s="104">
        <v>-0.26441191564233524</v>
      </c>
      <c r="BI27" s="102"/>
    </row>
    <row r="28" ht="15.75" customHeight="1">
      <c r="A28" s="32"/>
      <c r="B28" s="39">
        <v>118.0</v>
      </c>
      <c r="C28" s="32"/>
      <c r="D28" s="97" t="str">
        <f>VLOOKUP($B28,Suporte!$A:$D,MATCH(Menu!$M$15,Suporte!$1:$1,0),0)</f>
        <v>Diluído</v>
      </c>
      <c r="E28" s="80"/>
      <c r="F28" s="102">
        <v>-0.02293</v>
      </c>
      <c r="G28" s="103"/>
      <c r="H28" s="102">
        <v>-0.04762</v>
      </c>
      <c r="I28" s="103"/>
      <c r="J28" s="102">
        <v>-0.05432</v>
      </c>
      <c r="K28" s="103"/>
      <c r="L28" s="102">
        <v>0.0022</v>
      </c>
      <c r="M28" s="103"/>
      <c r="N28" s="52"/>
      <c r="O28" s="102">
        <v>-0.033</v>
      </c>
      <c r="P28" s="103"/>
      <c r="Q28" s="102">
        <v>-0.02188</v>
      </c>
      <c r="R28" s="103"/>
      <c r="S28" s="102">
        <v>0.00543</v>
      </c>
      <c r="T28" s="103"/>
      <c r="U28" s="102">
        <v>-0.06914</v>
      </c>
      <c r="V28" s="103"/>
      <c r="W28" s="52"/>
      <c r="X28" s="102">
        <v>-0.13652</v>
      </c>
      <c r="Y28" s="102"/>
      <c r="Z28" s="102">
        <v>-0.15954</v>
      </c>
      <c r="AA28" s="102"/>
      <c r="AB28" s="102">
        <v>-0.2412</v>
      </c>
      <c r="AC28" s="102"/>
      <c r="AD28" s="102">
        <v>-0.13152</v>
      </c>
      <c r="AE28" s="102"/>
      <c r="AF28" s="52"/>
      <c r="AG28" s="102">
        <v>-0.24336</v>
      </c>
      <c r="AH28" s="102"/>
      <c r="AI28" s="102">
        <v>-0.26282</v>
      </c>
      <c r="AJ28" s="102"/>
      <c r="AK28" s="102">
        <v>-0.18059</v>
      </c>
      <c r="AL28" s="102"/>
      <c r="AM28" s="102">
        <v>-0.15821</v>
      </c>
      <c r="AN28" s="102"/>
      <c r="AO28" s="52"/>
      <c r="AP28" s="102">
        <v>-0.21165</v>
      </c>
      <c r="AQ28" s="102"/>
      <c r="AR28" s="102">
        <v>-0.04564</v>
      </c>
      <c r="AS28" s="102"/>
      <c r="AT28" s="102">
        <v>-0.22811</v>
      </c>
      <c r="AU28" s="102"/>
      <c r="AV28" s="102">
        <v>-0.19878</v>
      </c>
      <c r="AW28" s="102"/>
      <c r="AX28" s="52"/>
      <c r="AY28" s="102">
        <v>-0.19977</v>
      </c>
      <c r="AZ28" s="102"/>
      <c r="BA28" s="102">
        <v>-0.14116</v>
      </c>
      <c r="BB28" s="102"/>
      <c r="BC28" s="104">
        <v>-0.21055498168842146</v>
      </c>
      <c r="BD28" s="102"/>
      <c r="BE28" s="104">
        <v>-0.9799150183115788</v>
      </c>
      <c r="BF28" s="102"/>
      <c r="BG28" s="52"/>
      <c r="BH28" s="104">
        <v>-0.12733006966672944</v>
      </c>
      <c r="BI28" s="102"/>
    </row>
    <row r="29" ht="15.75" customHeight="1">
      <c r="A29" s="32"/>
      <c r="B29" s="39"/>
      <c r="C29" s="32"/>
      <c r="D29" s="97"/>
      <c r="E29" s="80"/>
      <c r="F29" s="34"/>
      <c r="G29" s="61"/>
      <c r="H29" s="34"/>
      <c r="I29" s="61"/>
      <c r="J29" s="34"/>
      <c r="K29" s="61"/>
      <c r="L29" s="34"/>
      <c r="M29" s="61"/>
      <c r="N29" s="34"/>
      <c r="O29" s="34"/>
      <c r="P29" s="61"/>
      <c r="Q29" s="34"/>
      <c r="R29" s="61"/>
      <c r="S29" s="34"/>
      <c r="T29" s="61"/>
      <c r="U29" s="34"/>
      <c r="V29" s="61"/>
      <c r="W29" s="101"/>
      <c r="X29" s="34"/>
      <c r="Y29" s="61"/>
      <c r="Z29" s="34"/>
      <c r="AA29" s="61"/>
      <c r="AB29" s="34"/>
      <c r="AC29" s="61"/>
      <c r="AD29" s="61"/>
      <c r="AE29" s="61"/>
      <c r="AF29" s="101"/>
      <c r="AG29" s="61"/>
      <c r="AH29" s="61"/>
      <c r="AI29" s="61"/>
      <c r="AJ29" s="61"/>
      <c r="AK29" s="61"/>
      <c r="AL29" s="61"/>
      <c r="AM29" s="61"/>
      <c r="AN29" s="61"/>
      <c r="AO29" s="101"/>
      <c r="AP29" s="61"/>
      <c r="AQ29" s="61"/>
      <c r="AR29" s="61"/>
      <c r="AS29" s="61"/>
      <c r="AT29" s="61"/>
      <c r="AU29" s="61"/>
      <c r="AV29" s="61"/>
      <c r="AW29" s="61"/>
      <c r="AX29" s="101"/>
      <c r="AY29" s="61"/>
      <c r="AZ29" s="61"/>
      <c r="BA29" s="61"/>
      <c r="BB29" s="61"/>
      <c r="BC29" s="61"/>
      <c r="BD29" s="61"/>
      <c r="BE29" s="61"/>
      <c r="BF29" s="61"/>
      <c r="BG29" s="101"/>
      <c r="BH29" s="61"/>
      <c r="BI29" s="61"/>
    </row>
    <row r="30" ht="15.75" customHeight="1">
      <c r="A30" s="105"/>
      <c r="B30" s="106"/>
      <c r="C30" s="105"/>
      <c r="D30" s="97"/>
      <c r="E30" s="107"/>
      <c r="F30" s="34"/>
      <c r="G30" s="61"/>
      <c r="H30" s="34"/>
      <c r="I30" s="61"/>
      <c r="J30" s="34"/>
      <c r="K30" s="61"/>
      <c r="L30" s="34"/>
      <c r="M30" s="61"/>
      <c r="N30" s="34"/>
      <c r="O30" s="34"/>
      <c r="P30" s="61"/>
      <c r="Q30" s="34"/>
      <c r="R30" s="61"/>
      <c r="S30" s="34"/>
      <c r="T30" s="61"/>
      <c r="U30" s="34"/>
      <c r="V30" s="61"/>
      <c r="W30" s="101"/>
      <c r="X30" s="34"/>
      <c r="Y30" s="61"/>
      <c r="Z30" s="34"/>
      <c r="AA30" s="61"/>
      <c r="AB30" s="34"/>
      <c r="AC30" s="61"/>
      <c r="AD30" s="61"/>
      <c r="AE30" s="61"/>
      <c r="AF30" s="101"/>
      <c r="AG30" s="61"/>
      <c r="AH30" s="61"/>
      <c r="AI30" s="61"/>
      <c r="AJ30" s="61"/>
      <c r="AK30" s="61"/>
      <c r="AL30" s="61"/>
      <c r="AM30" s="61"/>
      <c r="AN30" s="61"/>
      <c r="AO30" s="101"/>
      <c r="AP30" s="61"/>
      <c r="AQ30" s="61"/>
      <c r="AR30" s="61"/>
      <c r="AS30" s="61"/>
      <c r="AT30" s="61"/>
      <c r="AU30" s="61"/>
      <c r="AV30" s="61"/>
      <c r="AW30" s="61"/>
      <c r="AX30" s="101"/>
      <c r="AY30" s="61"/>
      <c r="AZ30" s="61"/>
      <c r="BA30" s="61"/>
      <c r="BB30" s="61"/>
      <c r="BC30" s="61"/>
      <c r="BD30" s="61"/>
      <c r="BE30" s="61"/>
      <c r="BF30" s="61"/>
      <c r="BG30" s="101"/>
      <c r="BH30" s="61"/>
      <c r="BI30" s="61"/>
    </row>
  </sheetData>
  <conditionalFormatting sqref="A2:BI2">
    <cfRule type="cellIs" dxfId="0" priority="1" operator="greaterThan">
      <formula>0</formula>
    </cfRule>
  </conditionalFormatting>
  <conditionalFormatting sqref="B1 B3:B30">
    <cfRule type="cellIs" dxfId="0" priority="2" operator="greaterThan">
      <formula>0</formula>
    </cfRule>
  </conditionalFormatting>
  <printOptions/>
  <pageMargins bottom="0.787401575" footer="0.0" header="0.0" left="0.511811024" right="0.511811024" top="0.7874015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4.0" ySplit="4.0" topLeftCell="E5" activePane="bottomRight" state="frozen"/>
      <selection activeCell="E1" sqref="E1" pane="topRight"/>
      <selection activeCell="A5" sqref="A5" pane="bottomLeft"/>
      <selection activeCell="E5" sqref="E5" pane="bottomRight"/>
    </sheetView>
  </sheetViews>
  <sheetFormatPr customHeight="1" defaultColWidth="12.63" defaultRowHeight="15.0"/>
  <cols>
    <col customWidth="1" min="1" max="1" width="3.0"/>
    <col customWidth="1" hidden="1" min="2" max="2" width="5.63"/>
    <col customWidth="1" min="3" max="3" width="3.0"/>
    <col customWidth="1" min="4" max="4" width="30.88"/>
    <col customWidth="1" min="5" max="5" width="3.0"/>
    <col customWidth="1" hidden="1" min="6" max="8" width="13.63"/>
    <col customWidth="1" hidden="1" min="9" max="9" width="14.5"/>
    <col customWidth="1" hidden="1" min="10" max="10" width="3.0"/>
    <col customWidth="1" hidden="1" min="11" max="13" width="13.63"/>
    <col customWidth="1" hidden="1" min="14" max="14" width="15.0"/>
    <col customWidth="1" hidden="1" min="15" max="15" width="3.0"/>
    <col customWidth="1" hidden="1" min="16" max="19" width="13.63"/>
    <col customWidth="1" min="20" max="20" width="3.0"/>
    <col customWidth="1" min="21" max="24" width="13.63"/>
    <col customWidth="1" min="25" max="25" width="3.0"/>
    <col customWidth="1" min="26" max="28" width="13.63"/>
    <col customWidth="1" min="29" max="29" width="14.5"/>
    <col customWidth="1" min="30" max="30" width="3.0"/>
    <col customWidth="1" min="31" max="33" width="13.63"/>
    <col customWidth="1" min="34" max="34" width="14.63"/>
    <col customWidth="1" min="35" max="35" width="3.0"/>
    <col customWidth="1" min="36" max="36" width="14.63"/>
  </cols>
  <sheetData>
    <row r="1" ht="33.0" customHeight="1">
      <c r="A1" s="32"/>
      <c r="B1" s="32"/>
      <c r="C1" s="32"/>
      <c r="D1" s="33"/>
      <c r="E1" s="32"/>
      <c r="F1" s="34"/>
      <c r="G1" s="35"/>
      <c r="H1" s="36"/>
      <c r="I1" s="35"/>
      <c r="J1" s="36"/>
      <c r="K1" s="35"/>
      <c r="L1" s="36"/>
      <c r="M1" s="35"/>
      <c r="N1" s="37"/>
      <c r="O1" s="36"/>
      <c r="P1" s="35"/>
      <c r="Q1" s="36"/>
      <c r="R1" s="35"/>
      <c r="S1" s="36"/>
      <c r="T1" s="35"/>
      <c r="U1" s="36"/>
      <c r="V1" s="35"/>
      <c r="W1" s="38"/>
      <c r="X1" s="36"/>
      <c r="Y1" s="35"/>
      <c r="Z1" s="36"/>
      <c r="AA1" s="35"/>
      <c r="AB1" s="36"/>
      <c r="AC1" s="35"/>
      <c r="AD1" s="36"/>
      <c r="AE1" s="35"/>
      <c r="AF1" s="37"/>
      <c r="AG1" s="36"/>
      <c r="AH1" s="35"/>
      <c r="AI1" s="36"/>
      <c r="AJ1" s="35"/>
    </row>
    <row r="2" ht="12.75" hidden="1" customHeight="1">
      <c r="A2" s="39"/>
      <c r="B2" s="39"/>
      <c r="C2" s="39"/>
      <c r="D2" s="39"/>
      <c r="E2" s="39"/>
      <c r="F2" s="39">
        <v>196.0</v>
      </c>
      <c r="G2" s="39">
        <v>197.0</v>
      </c>
      <c r="H2" s="39">
        <v>198.0</v>
      </c>
      <c r="I2" s="39">
        <v>199.0</v>
      </c>
      <c r="J2" s="39"/>
      <c r="K2" s="39">
        <v>196.0</v>
      </c>
      <c r="L2" s="39">
        <v>197.0</v>
      </c>
      <c r="M2" s="39">
        <v>198.0</v>
      </c>
      <c r="N2" s="39">
        <v>199.0</v>
      </c>
      <c r="O2" s="39"/>
      <c r="P2" s="39">
        <v>196.0</v>
      </c>
      <c r="Q2" s="39">
        <v>197.0</v>
      </c>
      <c r="R2" s="39">
        <v>198.0</v>
      </c>
      <c r="S2" s="39">
        <v>199.0</v>
      </c>
      <c r="T2" s="39"/>
      <c r="U2" s="39">
        <v>196.0</v>
      </c>
      <c r="V2" s="39">
        <v>197.0</v>
      </c>
      <c r="W2" s="39">
        <v>198.0</v>
      </c>
      <c r="X2" s="39">
        <v>199.0</v>
      </c>
      <c r="Y2" s="39"/>
      <c r="Z2" s="39">
        <v>196.0</v>
      </c>
      <c r="AA2" s="39">
        <v>197.0</v>
      </c>
      <c r="AB2" s="39">
        <v>198.0</v>
      </c>
      <c r="AC2" s="39">
        <v>199.0</v>
      </c>
      <c r="AD2" s="39"/>
      <c r="AE2" s="39">
        <v>196.0</v>
      </c>
      <c r="AF2" s="39">
        <v>197.0</v>
      </c>
      <c r="AG2" s="39">
        <v>198.0</v>
      </c>
      <c r="AH2" s="39">
        <v>199.0</v>
      </c>
      <c r="AI2" s="39"/>
      <c r="AJ2" s="108">
        <v>196.0</v>
      </c>
    </row>
    <row r="3" ht="15.0" customHeight="1">
      <c r="A3" s="62"/>
      <c r="B3" s="39">
        <v>119.0</v>
      </c>
      <c r="C3" s="62"/>
      <c r="D3" s="109" t="str">
        <f>VLOOKUP($B3,Suporte!$A:$D,MATCH(Menu!$M$15,Suporte!$1:$1,0),0)</f>
        <v>Demonstração do Fluxo de Caixa (Em milhares de Reais)</v>
      </c>
      <c r="E3" s="62"/>
      <c r="F3" s="110">
        <v>2019.0</v>
      </c>
      <c r="G3" s="111"/>
      <c r="H3" s="111"/>
      <c r="I3" s="111"/>
      <c r="J3" s="101"/>
      <c r="K3" s="110">
        <v>2020.0</v>
      </c>
      <c r="L3" s="111"/>
      <c r="M3" s="111"/>
      <c r="N3" s="111"/>
      <c r="O3" s="101"/>
      <c r="P3" s="110">
        <v>2021.0</v>
      </c>
      <c r="Q3" s="111"/>
      <c r="R3" s="111"/>
      <c r="S3" s="111"/>
      <c r="T3" s="62"/>
      <c r="U3" s="110">
        <v>2022.0</v>
      </c>
      <c r="V3" s="111"/>
      <c r="W3" s="111"/>
      <c r="X3" s="111"/>
      <c r="Y3" s="62"/>
      <c r="Z3" s="110">
        <v>2023.0</v>
      </c>
      <c r="AA3" s="111"/>
      <c r="AB3" s="111"/>
      <c r="AC3" s="111"/>
      <c r="AD3" s="62"/>
      <c r="AE3" s="110">
        <v>2024.0</v>
      </c>
      <c r="AF3" s="111"/>
      <c r="AG3" s="111"/>
      <c r="AH3" s="111"/>
      <c r="AI3" s="62"/>
      <c r="AJ3" s="112">
        <v>2025.0</v>
      </c>
    </row>
    <row r="4" ht="12.75" customHeight="1">
      <c r="A4" s="92"/>
      <c r="B4" s="39"/>
      <c r="C4" s="92"/>
      <c r="D4" s="113"/>
      <c r="E4" s="92"/>
      <c r="F4" s="114" t="str">
        <f>VLOOKUP(F$2,Suporte!$A:$D,MATCH(Menu!$M$15,Suporte!$1:$1,0),0)</f>
        <v>3 meses findos</v>
      </c>
      <c r="G4" s="114" t="str">
        <f>VLOOKUP(G$2,Suporte!$A:$D,MATCH(Menu!$M$15,Suporte!$1:$1,0),0)</f>
        <v>6 meses findos</v>
      </c>
      <c r="H4" s="114" t="str">
        <f>VLOOKUP(H$2,Suporte!$A:$D,MATCH(Menu!$M$15,Suporte!$1:$1,0),0)</f>
        <v>9 meses findos</v>
      </c>
      <c r="I4" s="114" t="str">
        <f>VLOOKUP(I$2,Suporte!$A:$D,MATCH(Menu!$M$15,Suporte!$1:$1,0),0)</f>
        <v>12 meses findos</v>
      </c>
      <c r="J4" s="115"/>
      <c r="K4" s="114" t="str">
        <f>VLOOKUP(K$2,Suporte!$A:$D,MATCH(Menu!$M$15,Suporte!$1:$1,0),0)</f>
        <v>3 meses findos</v>
      </c>
      <c r="L4" s="114" t="str">
        <f>VLOOKUP(L$2,Suporte!$A:$D,MATCH(Menu!$M$15,Suporte!$1:$1,0),0)</f>
        <v>6 meses findos</v>
      </c>
      <c r="M4" s="114" t="str">
        <f>VLOOKUP(M$2,Suporte!$A:$D,MATCH(Menu!$M$15,Suporte!$1:$1,0),0)</f>
        <v>9 meses findos</v>
      </c>
      <c r="N4" s="114" t="str">
        <f>VLOOKUP(N$2,Suporte!$A:$D,MATCH(Menu!$M$15,Suporte!$1:$1,0),0)</f>
        <v>12 meses findos</v>
      </c>
      <c r="O4" s="116"/>
      <c r="P4" s="114" t="str">
        <f>VLOOKUP(P$2,Suporte!$A:$D,MATCH(Menu!$M$15,Suporte!$1:$1,0),0)</f>
        <v>3 meses findos</v>
      </c>
      <c r="Q4" s="114" t="str">
        <f>VLOOKUP(Q$2,Suporte!$A:$D,MATCH(Menu!$M$15,Suporte!$1:$1,0),0)</f>
        <v>6 meses findos</v>
      </c>
      <c r="R4" s="114" t="str">
        <f>VLOOKUP(R$2,Suporte!$A:$D,MATCH(Menu!$M$15,Suporte!$1:$1,0),0)</f>
        <v>9 meses findos</v>
      </c>
      <c r="S4" s="114" t="str">
        <f>VLOOKUP(S$2,Suporte!$A:$D,MATCH(Menu!$M$15,Suporte!$1:$1,0),0)</f>
        <v>12 meses findos</v>
      </c>
      <c r="T4" s="117"/>
      <c r="U4" s="114" t="str">
        <f>VLOOKUP(U$2,Suporte!$A:$D,MATCH(Menu!$M$15,Suporte!$1:$1,0),0)</f>
        <v>3 meses findos</v>
      </c>
      <c r="V4" s="114" t="str">
        <f>VLOOKUP(V$2,Suporte!$A:$D,MATCH(Menu!$M$15,Suporte!$1:$1,0),0)</f>
        <v>6 meses findos</v>
      </c>
      <c r="W4" s="114" t="str">
        <f>VLOOKUP(W$2,Suporte!$A:$D,MATCH(Menu!$M$15,Suporte!$1:$1,0),0)</f>
        <v>9 meses findos</v>
      </c>
      <c r="X4" s="114" t="str">
        <f>VLOOKUP(X$2,Suporte!$A:$D,MATCH(Menu!$M$15,Suporte!$1:$1,0),0)</f>
        <v>12 meses findos</v>
      </c>
      <c r="Y4" s="117"/>
      <c r="Z4" s="114" t="str">
        <f>VLOOKUP(Z$2,Suporte!$A:$D,MATCH(Menu!$M$15,Suporte!$1:$1,0),0)</f>
        <v>3 meses findos</v>
      </c>
      <c r="AA4" s="114" t="str">
        <f>VLOOKUP(AA$2,Suporte!$A:$D,MATCH(Menu!$M$15,Suporte!$1:$1,0),0)</f>
        <v>6 meses findos</v>
      </c>
      <c r="AB4" s="114" t="str">
        <f>VLOOKUP(AB$2,Suporte!$A:$D,MATCH(Menu!$M$15,Suporte!$1:$1,0),0)</f>
        <v>9 meses findos</v>
      </c>
      <c r="AC4" s="114" t="str">
        <f>VLOOKUP(AC$2,Suporte!$A:$D,MATCH(Menu!$M$15,Suporte!$1:$1,0),0)</f>
        <v>12 meses findos</v>
      </c>
      <c r="AD4" s="117"/>
      <c r="AE4" s="114" t="str">
        <f>VLOOKUP(AE$2,Suporte!$A:$D,MATCH(Menu!$M$15,Suporte!$1:$1,0),0)</f>
        <v>3 meses findos</v>
      </c>
      <c r="AF4" s="114" t="str">
        <f>VLOOKUP(AF$2,Suporte!$A:$D,MATCH(Menu!$M$15,Suporte!$1:$1,0),0)</f>
        <v>6 meses findos</v>
      </c>
      <c r="AG4" s="114" t="str">
        <f>VLOOKUP(AG$2,Suporte!$A:$D,MATCH(Menu!$M$15,Suporte!$1:$1,0),0)</f>
        <v>9 meses findos</v>
      </c>
      <c r="AH4" s="118" t="str">
        <f>VLOOKUP(AH$2,Suporte!$A:$D,MATCH(Menu!$M$15,Suporte!$1:$1,0),0)</f>
        <v>12 meses findos</v>
      </c>
      <c r="AI4" s="117"/>
      <c r="AJ4" s="118" t="str">
        <f>VLOOKUP(AJ$2,Suporte!$A:$D,MATCH(Menu!$M$15,Suporte!$1:$1,0),0)</f>
        <v>3 meses findos</v>
      </c>
    </row>
    <row r="5" ht="23.25" customHeight="1">
      <c r="A5" s="101"/>
      <c r="B5" s="39">
        <v>120.0</v>
      </c>
      <c r="C5" s="101"/>
      <c r="D5" s="97" t="str">
        <f>VLOOKUP($B5,Suporte!$A:$D,MATCH(Menu!$M$15,Suporte!$1:$1,0),0)</f>
        <v>Fluxo de caixa das atividades operacionais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119"/>
      <c r="AF5" s="119"/>
      <c r="AG5" s="62"/>
      <c r="AH5" s="62"/>
      <c r="AI5" s="62"/>
      <c r="AJ5" s="62"/>
    </row>
    <row r="6" ht="12.75" customHeight="1">
      <c r="A6" s="62"/>
      <c r="B6" s="39">
        <v>121.0</v>
      </c>
      <c r="C6" s="62"/>
      <c r="D6" s="97" t="str">
        <f>VLOOKUP($B6,Suporte!$A:$D,MATCH(Menu!$M$15,Suporte!$1:$1,0),0)</f>
        <v>Prejuízo do exercício</v>
      </c>
      <c r="E6" s="62"/>
      <c r="F6" s="120">
        <v>-6973.0</v>
      </c>
      <c r="G6" s="120">
        <v>-21547.0</v>
      </c>
      <c r="H6" s="120">
        <v>-38920.0</v>
      </c>
      <c r="I6" s="120">
        <v>-38233.0</v>
      </c>
      <c r="J6" s="121"/>
      <c r="K6" s="120">
        <v>-10854.0</v>
      </c>
      <c r="L6" s="120">
        <v>-18449.0</v>
      </c>
      <c r="M6" s="120">
        <v>-16566.0</v>
      </c>
      <c r="N6" s="120">
        <v>-40256.0</v>
      </c>
      <c r="O6" s="121"/>
      <c r="P6" s="120">
        <v>-25491.0</v>
      </c>
      <c r="Q6" s="120">
        <v>-42480.0</v>
      </c>
      <c r="R6" s="120">
        <v>-68165.0</v>
      </c>
      <c r="S6" s="120">
        <v>-84809.0</v>
      </c>
      <c r="T6" s="62"/>
      <c r="U6" s="120">
        <v>-25915.0</v>
      </c>
      <c r="V6" s="120">
        <v>-53760.0</v>
      </c>
      <c r="W6" s="120">
        <v>-72991.0</v>
      </c>
      <c r="X6" s="120">
        <v>-89838.0</v>
      </c>
      <c r="Y6" s="62"/>
      <c r="Z6" s="120">
        <v>-22539.0</v>
      </c>
      <c r="AA6" s="120">
        <v>-39686.0</v>
      </c>
      <c r="AB6" s="120">
        <v>-63977.0</v>
      </c>
      <c r="AC6" s="120">
        <v>-85145.0</v>
      </c>
      <c r="AD6" s="62"/>
      <c r="AE6" s="120">
        <v>-21273.0</v>
      </c>
      <c r="AF6" s="120">
        <v>-36306.0</v>
      </c>
      <c r="AG6" s="120">
        <v>-58724.0</v>
      </c>
      <c r="AH6" s="120">
        <v>-164081.0</v>
      </c>
      <c r="AI6" s="62"/>
      <c r="AJ6" s="122">
        <v>-43858.0</v>
      </c>
    </row>
    <row r="7" ht="12.75" customHeight="1">
      <c r="A7" s="62"/>
      <c r="B7" s="39">
        <v>122.0</v>
      </c>
      <c r="C7" s="62"/>
      <c r="D7" s="97" t="str">
        <f>VLOOKUP($B7,Suporte!$A:$D,MATCH(Menu!$M$15,Suporte!$1:$1,0),0)</f>
        <v>Ajustes para:</v>
      </c>
      <c r="E7" s="62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62"/>
      <c r="U7" s="123"/>
      <c r="V7" s="123"/>
      <c r="W7" s="123"/>
      <c r="X7" s="123"/>
      <c r="Y7" s="62"/>
      <c r="Z7" s="123"/>
      <c r="AA7" s="123"/>
      <c r="AB7" s="123"/>
      <c r="AC7" s="123"/>
      <c r="AD7" s="62"/>
      <c r="AE7" s="124"/>
      <c r="AF7" s="124"/>
      <c r="AG7" s="123"/>
      <c r="AH7" s="123"/>
      <c r="AI7" s="62"/>
      <c r="AJ7" s="123"/>
    </row>
    <row r="8" ht="12.75" customHeight="1">
      <c r="A8" s="62"/>
      <c r="B8" s="39">
        <v>123.0</v>
      </c>
      <c r="C8" s="62"/>
      <c r="D8" s="96" t="str">
        <f>VLOOKUP($B8,Suporte!$A:$D,MATCH(Menu!$M$15,Suporte!$1:$1,0),0)</f>
        <v>Depreciação</v>
      </c>
      <c r="E8" s="62"/>
      <c r="F8" s="125">
        <v>745.0</v>
      </c>
      <c r="G8" s="125">
        <v>1565.0</v>
      </c>
      <c r="H8" s="125">
        <v>2693.0</v>
      </c>
      <c r="I8" s="125">
        <v>3953.0</v>
      </c>
      <c r="J8" s="121"/>
      <c r="K8" s="125">
        <v>1414.0</v>
      </c>
      <c r="L8" s="125">
        <v>2703.0</v>
      </c>
      <c r="M8" s="125">
        <v>4027.0</v>
      </c>
      <c r="N8" s="125">
        <v>5575.0</v>
      </c>
      <c r="O8" s="121"/>
      <c r="P8" s="125">
        <v>1965.0</v>
      </c>
      <c r="Q8" s="125">
        <v>4066.0</v>
      </c>
      <c r="R8" s="125">
        <v>6691.0</v>
      </c>
      <c r="S8" s="125">
        <v>10120.0</v>
      </c>
      <c r="T8" s="62"/>
      <c r="U8" s="125">
        <v>4713.0</v>
      </c>
      <c r="V8" s="125">
        <v>9810.0</v>
      </c>
      <c r="W8" s="125">
        <v>15254.0</v>
      </c>
      <c r="X8" s="125">
        <v>20951.0</v>
      </c>
      <c r="Y8" s="62"/>
      <c r="Z8" s="125">
        <v>5794.0</v>
      </c>
      <c r="AA8" s="125">
        <v>11130.0</v>
      </c>
      <c r="AB8" s="125">
        <v>16548.0</v>
      </c>
      <c r="AC8" s="125">
        <v>21972.0</v>
      </c>
      <c r="AD8" s="62"/>
      <c r="AE8" s="125">
        <v>5426.0</v>
      </c>
      <c r="AF8" s="125">
        <v>11200.0</v>
      </c>
      <c r="AG8" s="125">
        <v>17108.0</v>
      </c>
      <c r="AH8" s="125">
        <v>31583.0</v>
      </c>
      <c r="AI8" s="62"/>
      <c r="AJ8" s="126">
        <v>10971.0</v>
      </c>
    </row>
    <row r="9" ht="12.75" customHeight="1">
      <c r="A9" s="62"/>
      <c r="B9" s="39">
        <v>124.0</v>
      </c>
      <c r="C9" s="62"/>
      <c r="D9" s="96" t="str">
        <f>VLOOKUP($B9,Suporte!$A:$D,MATCH(Menu!$M$15,Suporte!$1:$1,0),0)</f>
        <v>Amortização</v>
      </c>
      <c r="E9" s="62"/>
      <c r="F9" s="125">
        <v>1342.0</v>
      </c>
      <c r="G9" s="125">
        <v>2956.0</v>
      </c>
      <c r="H9" s="125">
        <v>4915.0</v>
      </c>
      <c r="I9" s="125">
        <v>6453.0</v>
      </c>
      <c r="J9" s="121"/>
      <c r="K9" s="125">
        <v>1825.0</v>
      </c>
      <c r="L9" s="125">
        <v>4021.0</v>
      </c>
      <c r="M9" s="125">
        <v>6196.0</v>
      </c>
      <c r="N9" s="125">
        <v>8207.0</v>
      </c>
      <c r="O9" s="121"/>
      <c r="P9" s="125">
        <v>2139.0</v>
      </c>
      <c r="Q9" s="125">
        <v>4343.0</v>
      </c>
      <c r="R9" s="125">
        <v>6752.0</v>
      </c>
      <c r="S9" s="125">
        <v>8970.0</v>
      </c>
      <c r="T9" s="62"/>
      <c r="U9" s="125">
        <v>2232.0</v>
      </c>
      <c r="V9" s="125">
        <v>4981.0</v>
      </c>
      <c r="W9" s="125">
        <v>7628.0</v>
      </c>
      <c r="X9" s="125">
        <v>10953.0</v>
      </c>
      <c r="Y9" s="62"/>
      <c r="Z9" s="125">
        <v>3192.0</v>
      </c>
      <c r="AA9" s="125">
        <v>6145.0</v>
      </c>
      <c r="AB9" s="125">
        <v>9134.0</v>
      </c>
      <c r="AC9" s="125">
        <v>11824.0</v>
      </c>
      <c r="AD9" s="62"/>
      <c r="AE9" s="125">
        <v>3173.0</v>
      </c>
      <c r="AF9" s="125">
        <v>6138.0</v>
      </c>
      <c r="AG9" s="125">
        <v>8974.0</v>
      </c>
      <c r="AH9" s="125">
        <v>18990.0</v>
      </c>
      <c r="AI9" s="62"/>
      <c r="AJ9" s="126">
        <v>8024.0</v>
      </c>
    </row>
    <row r="10" ht="12.75" customHeight="1">
      <c r="A10" s="62"/>
      <c r="B10" s="39">
        <v>125.0</v>
      </c>
      <c r="C10" s="62"/>
      <c r="D10" s="96" t="str">
        <f>VLOOKUP($B10,Suporte!$A:$D,MATCH(Menu!$M$15,Suporte!$1:$1,0),0)</f>
        <v>Depreciação - direito de uso</v>
      </c>
      <c r="E10" s="62"/>
      <c r="F10" s="125">
        <v>1794.0</v>
      </c>
      <c r="G10" s="125">
        <v>3885.0</v>
      </c>
      <c r="H10" s="125">
        <v>6571.0</v>
      </c>
      <c r="I10" s="125">
        <v>8240.0</v>
      </c>
      <c r="J10" s="121"/>
      <c r="K10" s="125">
        <v>2640.0</v>
      </c>
      <c r="L10" s="125">
        <v>5408.0</v>
      </c>
      <c r="M10" s="125">
        <v>11451.0</v>
      </c>
      <c r="N10" s="125">
        <v>13501.0</v>
      </c>
      <c r="O10" s="121"/>
      <c r="P10" s="125">
        <v>3921.0</v>
      </c>
      <c r="Q10" s="125">
        <v>8090.0</v>
      </c>
      <c r="R10" s="125">
        <v>20151.0</v>
      </c>
      <c r="S10" s="125">
        <v>30322.0</v>
      </c>
      <c r="T10" s="62"/>
      <c r="U10" s="125">
        <v>10367.0</v>
      </c>
      <c r="V10" s="125">
        <v>20506.0</v>
      </c>
      <c r="W10" s="125">
        <v>31513.0</v>
      </c>
      <c r="X10" s="125">
        <v>497.0</v>
      </c>
      <c r="Y10" s="62"/>
      <c r="Z10" s="125">
        <v>10163.0</v>
      </c>
      <c r="AA10" s="125">
        <v>18200.0</v>
      </c>
      <c r="AB10" s="125">
        <v>27529.0</v>
      </c>
      <c r="AC10" s="125">
        <v>33855.0</v>
      </c>
      <c r="AD10" s="62"/>
      <c r="AE10" s="125">
        <v>10351.0</v>
      </c>
      <c r="AF10" s="125">
        <v>19712.0</v>
      </c>
      <c r="AG10" s="125">
        <v>30074.0</v>
      </c>
      <c r="AH10" s="125">
        <v>39519.0</v>
      </c>
      <c r="AI10" s="62"/>
      <c r="AJ10" s="126">
        <v>26765.0</v>
      </c>
    </row>
    <row r="11" ht="12.75" customHeight="1">
      <c r="A11" s="62"/>
      <c r="B11" s="39">
        <v>222.0</v>
      </c>
      <c r="C11" s="62"/>
      <c r="D11" s="96" t="str">
        <f>VLOOKUP($B11,Suporte!$A:$D,MATCH(Menu!$M$15,Suporte!$1:$1,0),0)</f>
        <v>Atualização monetária sobre contingencias</v>
      </c>
      <c r="E11" s="62"/>
      <c r="F11" s="125"/>
      <c r="G11" s="125"/>
      <c r="H11" s="125"/>
      <c r="I11" s="125"/>
      <c r="J11" s="121"/>
      <c r="K11" s="125"/>
      <c r="L11" s="125"/>
      <c r="M11" s="125"/>
      <c r="N11" s="125"/>
      <c r="O11" s="121"/>
      <c r="P11" s="125"/>
      <c r="Q11" s="125"/>
      <c r="R11" s="125"/>
      <c r="S11" s="125"/>
      <c r="T11" s="62"/>
      <c r="U11" s="125">
        <v>0.0</v>
      </c>
      <c r="V11" s="125">
        <v>0.0</v>
      </c>
      <c r="W11" s="125">
        <v>0.0</v>
      </c>
      <c r="X11" s="125">
        <v>0.0</v>
      </c>
      <c r="Y11" s="62"/>
      <c r="Z11" s="125">
        <v>0.0</v>
      </c>
      <c r="AA11" s="125">
        <v>0.0</v>
      </c>
      <c r="AB11" s="125">
        <v>0.0</v>
      </c>
      <c r="AC11" s="125">
        <v>0.0</v>
      </c>
      <c r="AD11" s="62"/>
      <c r="AE11" s="125">
        <v>0.0</v>
      </c>
      <c r="AF11" s="125">
        <v>0.0</v>
      </c>
      <c r="AG11" s="125">
        <v>0.0</v>
      </c>
      <c r="AH11" s="125">
        <v>5728.0</v>
      </c>
      <c r="AI11" s="62"/>
      <c r="AJ11" s="125"/>
    </row>
    <row r="12" ht="12.75" customHeight="1">
      <c r="A12" s="62"/>
      <c r="B12" s="39">
        <v>223.0</v>
      </c>
      <c r="C12" s="62"/>
      <c r="D12" s="96" t="str">
        <f>VLOOKUP($B12,Suporte!$A:$D,MATCH(Menu!$M$15,Suporte!$1:$1,0),0)</f>
        <v>Amortização de mais Valia</v>
      </c>
      <c r="E12" s="62"/>
      <c r="F12" s="125"/>
      <c r="G12" s="125"/>
      <c r="H12" s="125"/>
      <c r="I12" s="125"/>
      <c r="J12" s="121"/>
      <c r="K12" s="125"/>
      <c r="L12" s="125"/>
      <c r="M12" s="125"/>
      <c r="N12" s="125"/>
      <c r="O12" s="121"/>
      <c r="P12" s="125"/>
      <c r="Q12" s="125"/>
      <c r="R12" s="125"/>
      <c r="S12" s="125"/>
      <c r="T12" s="62"/>
      <c r="U12" s="125">
        <v>0.0</v>
      </c>
      <c r="V12" s="125">
        <v>0.0</v>
      </c>
      <c r="W12" s="125">
        <v>0.0</v>
      </c>
      <c r="X12" s="125">
        <v>0.0</v>
      </c>
      <c r="Y12" s="62"/>
      <c r="Z12" s="125">
        <v>0.0</v>
      </c>
      <c r="AA12" s="125">
        <v>0.0</v>
      </c>
      <c r="AB12" s="125">
        <v>0.0</v>
      </c>
      <c r="AC12" s="125">
        <v>0.0</v>
      </c>
      <c r="AD12" s="62"/>
      <c r="AE12" s="125">
        <v>0.0</v>
      </c>
      <c r="AF12" s="125">
        <v>0.0</v>
      </c>
      <c r="AG12" s="125">
        <v>0.0</v>
      </c>
      <c r="AH12" s="125">
        <v>14049.0</v>
      </c>
      <c r="AI12" s="62"/>
      <c r="AJ12" s="127">
        <v>444.0</v>
      </c>
    </row>
    <row r="13" ht="22.5" customHeight="1">
      <c r="A13" s="62"/>
      <c r="B13" s="39">
        <v>126.0</v>
      </c>
      <c r="C13" s="62"/>
      <c r="D13" s="96" t="str">
        <f>VLOOKUP($B13,Suporte!$A:$D,MATCH(Menu!$M$15,Suporte!$1:$1,0),0)</f>
        <v>Juros provisionados sobre empréstimos e financiamentos</v>
      </c>
      <c r="E13" s="62"/>
      <c r="F13" s="125">
        <v>491.0</v>
      </c>
      <c r="G13" s="125">
        <v>1092.0</v>
      </c>
      <c r="H13" s="125">
        <v>2185.0</v>
      </c>
      <c r="I13" s="125">
        <v>3269.0</v>
      </c>
      <c r="J13" s="121"/>
      <c r="K13" s="125">
        <v>1636.0</v>
      </c>
      <c r="L13" s="125">
        <v>3198.0</v>
      </c>
      <c r="M13" s="125">
        <v>3983.0</v>
      </c>
      <c r="N13" s="125">
        <v>4609.0</v>
      </c>
      <c r="O13" s="121"/>
      <c r="P13" s="125">
        <v>2284.0</v>
      </c>
      <c r="Q13" s="125">
        <v>2357.0</v>
      </c>
      <c r="R13" s="125">
        <v>2380.0</v>
      </c>
      <c r="S13" s="125">
        <v>2380.0</v>
      </c>
      <c r="T13" s="62"/>
      <c r="U13" s="125">
        <v>0.0</v>
      </c>
      <c r="V13" s="125">
        <v>0.0</v>
      </c>
      <c r="W13" s="125">
        <v>-19.0</v>
      </c>
      <c r="X13" s="125">
        <v>45496.0</v>
      </c>
      <c r="Y13" s="62"/>
      <c r="Z13" s="125">
        <v>-226.0</v>
      </c>
      <c r="AA13" s="125">
        <v>1164.0</v>
      </c>
      <c r="AB13" s="125">
        <v>1338.0</v>
      </c>
      <c r="AC13" s="125">
        <v>3183.0</v>
      </c>
      <c r="AD13" s="62"/>
      <c r="AE13" s="125" t="s">
        <v>622</v>
      </c>
      <c r="AF13" s="125">
        <v>3687.0</v>
      </c>
      <c r="AG13" s="125">
        <v>4439.0</v>
      </c>
      <c r="AH13" s="125">
        <v>7838.0</v>
      </c>
      <c r="AI13" s="62"/>
      <c r="AJ13" s="126">
        <v>22044.0</v>
      </c>
    </row>
    <row r="14" ht="12.75" customHeight="1">
      <c r="A14" s="62"/>
      <c r="B14" s="39">
        <v>127.0</v>
      </c>
      <c r="C14" s="62"/>
      <c r="D14" s="96" t="str">
        <f>VLOOKUP($B14,Suporte!$A:$D,MATCH(Menu!$M$15,Suporte!$1:$1,0),0)</f>
        <v>Juros passivos de arrendamento</v>
      </c>
      <c r="E14" s="62"/>
      <c r="F14" s="125">
        <v>436.0</v>
      </c>
      <c r="G14" s="125">
        <v>904.0</v>
      </c>
      <c r="H14" s="125">
        <v>1744.0</v>
      </c>
      <c r="I14" s="125">
        <v>2331.0</v>
      </c>
      <c r="J14" s="121"/>
      <c r="K14" s="125">
        <v>640.0</v>
      </c>
      <c r="L14" s="125">
        <v>1235.0</v>
      </c>
      <c r="M14" s="125">
        <v>1905.0</v>
      </c>
      <c r="N14" s="125">
        <v>2864.0</v>
      </c>
      <c r="O14" s="121"/>
      <c r="P14" s="125">
        <v>998.0</v>
      </c>
      <c r="Q14" s="125">
        <v>1975.0</v>
      </c>
      <c r="R14" s="125">
        <v>3166.0</v>
      </c>
      <c r="S14" s="125">
        <v>10438.0</v>
      </c>
      <c r="T14" s="62"/>
      <c r="U14" s="125">
        <v>3839.0</v>
      </c>
      <c r="V14" s="125">
        <v>7906.0</v>
      </c>
      <c r="W14" s="125">
        <v>10902.0</v>
      </c>
      <c r="X14" s="125">
        <v>-240.0</v>
      </c>
      <c r="Y14" s="62"/>
      <c r="Z14" s="125">
        <v>3164.0</v>
      </c>
      <c r="AA14" s="125">
        <v>7601.0</v>
      </c>
      <c r="AB14" s="125">
        <v>10195.0</v>
      </c>
      <c r="AC14" s="125">
        <v>13417.0</v>
      </c>
      <c r="AD14" s="62"/>
      <c r="AE14" s="125">
        <v>3157.0</v>
      </c>
      <c r="AF14" s="125">
        <v>6093.0</v>
      </c>
      <c r="AG14" s="125">
        <v>8971.0</v>
      </c>
      <c r="AH14" s="125">
        <v>11922.0</v>
      </c>
      <c r="AI14" s="62"/>
      <c r="AJ14" s="126">
        <v>13046.0</v>
      </c>
    </row>
    <row r="15" ht="21.0" customHeight="1">
      <c r="A15" s="62"/>
      <c r="B15" s="39">
        <v>128.0</v>
      </c>
      <c r="C15" s="62"/>
      <c r="D15" s="96" t="str">
        <f>VLOOKUP($B15,Suporte!$A:$D,MATCH(Menu!$M$15,Suporte!$1:$1,0),0)</f>
        <v>Juros sobre antecipação de recebíveis</v>
      </c>
      <c r="E15" s="62"/>
      <c r="F15" s="125" t="s">
        <v>622</v>
      </c>
      <c r="G15" s="125" t="s">
        <v>622</v>
      </c>
      <c r="H15" s="125" t="s">
        <v>622</v>
      </c>
      <c r="I15" s="125" t="s">
        <v>622</v>
      </c>
      <c r="J15" s="121"/>
      <c r="K15" s="125">
        <v>2462.0</v>
      </c>
      <c r="L15" s="125" t="s">
        <v>622</v>
      </c>
      <c r="M15" s="125" t="s">
        <v>622</v>
      </c>
      <c r="N15" s="125" t="s">
        <v>622</v>
      </c>
      <c r="O15" s="121"/>
      <c r="P15" s="125">
        <v>2791.0</v>
      </c>
      <c r="Q15" s="125">
        <v>4299.0</v>
      </c>
      <c r="R15" s="125">
        <v>5923.0</v>
      </c>
      <c r="S15" s="125">
        <v>8473.0</v>
      </c>
      <c r="T15" s="62"/>
      <c r="U15" s="125">
        <v>1852.0</v>
      </c>
      <c r="V15" s="125">
        <v>4803.0</v>
      </c>
      <c r="W15" s="125">
        <v>8218.0</v>
      </c>
      <c r="X15" s="125">
        <v>10300.0</v>
      </c>
      <c r="Y15" s="62"/>
      <c r="Z15" s="125">
        <v>5641.0</v>
      </c>
      <c r="AA15" s="125">
        <v>8469.0</v>
      </c>
      <c r="AB15" s="125">
        <v>11549.0</v>
      </c>
      <c r="AC15" s="125">
        <v>14897.0</v>
      </c>
      <c r="AD15" s="62"/>
      <c r="AE15" s="125">
        <v>2918.0</v>
      </c>
      <c r="AF15" s="125">
        <v>6525.0</v>
      </c>
      <c r="AG15" s="125">
        <v>9286.0</v>
      </c>
      <c r="AH15" s="125">
        <v>15076.0</v>
      </c>
      <c r="AI15" s="62"/>
      <c r="AJ15" s="126">
        <v>6814.0</v>
      </c>
    </row>
    <row r="16" ht="12.75" customHeight="1">
      <c r="A16" s="128"/>
      <c r="B16" s="129">
        <v>159.0</v>
      </c>
      <c r="C16" s="128"/>
      <c r="D16" s="130" t="str">
        <f>VLOOKUP($B16,Suporte!$A:$D,MATCH(Menu!$M$15,Suporte!$1:$1,0),0)</f>
        <v>Juros de aplicações financeiras</v>
      </c>
      <c r="E16" s="128"/>
      <c r="F16" s="131" t="s">
        <v>622</v>
      </c>
      <c r="G16" s="131" t="s">
        <v>622</v>
      </c>
      <c r="H16" s="131" t="s">
        <v>622</v>
      </c>
      <c r="I16" s="131" t="s">
        <v>622</v>
      </c>
      <c r="J16" s="132"/>
      <c r="K16" s="131">
        <v>27.0</v>
      </c>
      <c r="L16" s="131" t="s">
        <v>622</v>
      </c>
      <c r="M16" s="131" t="s">
        <v>622</v>
      </c>
      <c r="N16" s="131" t="s">
        <v>622</v>
      </c>
      <c r="O16" s="132"/>
      <c r="P16" s="131">
        <v>1807.0</v>
      </c>
      <c r="Q16" s="131">
        <v>5067.0</v>
      </c>
      <c r="R16" s="131">
        <v>9061.0</v>
      </c>
      <c r="S16" s="131">
        <v>14640.0</v>
      </c>
      <c r="T16" s="128"/>
      <c r="U16" s="131">
        <v>5148.0</v>
      </c>
      <c r="V16" s="131">
        <v>9345.0</v>
      </c>
      <c r="W16" s="131">
        <v>15631.0</v>
      </c>
      <c r="X16" s="131">
        <v>22688.0</v>
      </c>
      <c r="Y16" s="128"/>
      <c r="Z16" s="131">
        <v>7604.0</v>
      </c>
      <c r="AA16" s="131">
        <v>18909.0</v>
      </c>
      <c r="AB16" s="131">
        <v>-23849.0</v>
      </c>
      <c r="AC16" s="131">
        <v>30318.0</v>
      </c>
      <c r="AD16" s="128"/>
      <c r="AE16" s="131">
        <v>4287.0</v>
      </c>
      <c r="AF16" s="131">
        <v>-1183.0</v>
      </c>
      <c r="AG16" s="131">
        <v>-8909.0</v>
      </c>
      <c r="AH16" s="125">
        <v>0.0</v>
      </c>
      <c r="AI16" s="128"/>
      <c r="AJ16" s="125">
        <v>0.0</v>
      </c>
    </row>
    <row r="17" ht="19.5" customHeight="1">
      <c r="A17" s="62"/>
      <c r="B17" s="39">
        <v>129.0</v>
      </c>
      <c r="C17" s="62"/>
      <c r="D17" s="96" t="str">
        <f>VLOOKUP($B17,Suporte!$A:$D,MATCH(Menu!$M$15,Suporte!$1:$1,0),0)</f>
        <v>Outras (receitas)/despesas financeiras</v>
      </c>
      <c r="E17" s="62"/>
      <c r="F17" s="125" t="s">
        <v>622</v>
      </c>
      <c r="G17" s="125" t="s">
        <v>622</v>
      </c>
      <c r="H17" s="125" t="s">
        <v>622</v>
      </c>
      <c r="I17" s="125" t="s">
        <v>622</v>
      </c>
      <c r="J17" s="121"/>
      <c r="K17" s="125">
        <v>-597.0</v>
      </c>
      <c r="L17" s="125" t="s">
        <v>622</v>
      </c>
      <c r="M17" s="125" t="s">
        <v>622</v>
      </c>
      <c r="N17" s="125" t="s">
        <v>622</v>
      </c>
      <c r="O17" s="121"/>
      <c r="P17" s="125">
        <v>-1450.0</v>
      </c>
      <c r="Q17" s="125">
        <v>-4182.0</v>
      </c>
      <c r="R17" s="125">
        <v>-7188.0</v>
      </c>
      <c r="S17" s="125">
        <v>-12642.0</v>
      </c>
      <c r="T17" s="62"/>
      <c r="U17" s="125">
        <v>-4791.0</v>
      </c>
      <c r="V17" s="125">
        <v>-12237.0</v>
      </c>
      <c r="W17" s="125">
        <v>-22717.0</v>
      </c>
      <c r="X17" s="125">
        <v>10409.0</v>
      </c>
      <c r="Y17" s="62"/>
      <c r="Z17" s="125">
        <v>-4654.0</v>
      </c>
      <c r="AA17" s="125">
        <v>-15468.0</v>
      </c>
      <c r="AB17" s="125">
        <v>-21411.0</v>
      </c>
      <c r="AC17" s="125">
        <v>-29626.0</v>
      </c>
      <c r="AD17" s="62"/>
      <c r="AE17" s="125">
        <v>-6303.0</v>
      </c>
      <c r="AF17" s="125">
        <v>-8412.0</v>
      </c>
      <c r="AG17" s="125">
        <v>-10512.0</v>
      </c>
      <c r="AH17" s="125">
        <v>0.0</v>
      </c>
      <c r="AI17" s="62"/>
      <c r="AJ17" s="127">
        <v>932.0</v>
      </c>
    </row>
    <row r="18" ht="12.75" customHeight="1">
      <c r="A18" s="62"/>
      <c r="B18" s="39">
        <v>130.0</v>
      </c>
      <c r="C18" s="62"/>
      <c r="D18" s="96" t="str">
        <f>VLOOKUP($B18,Suporte!$A:$D,MATCH(Menu!$M$15,Suporte!$1:$1,0),0)</f>
        <v>Provisões para contingências</v>
      </c>
      <c r="E18" s="62"/>
      <c r="F18" s="125">
        <v>170.0</v>
      </c>
      <c r="G18" s="125">
        <v>172.0</v>
      </c>
      <c r="H18" s="125">
        <v>172.0</v>
      </c>
      <c r="I18" s="125">
        <v>120.0</v>
      </c>
      <c r="J18" s="121"/>
      <c r="K18" s="125" t="s">
        <v>622</v>
      </c>
      <c r="L18" s="125" t="s">
        <v>622</v>
      </c>
      <c r="M18" s="125">
        <v>-126.0</v>
      </c>
      <c r="N18" s="125">
        <v>6964.0</v>
      </c>
      <c r="O18" s="121"/>
      <c r="P18" s="125">
        <v>2089.0</v>
      </c>
      <c r="Q18" s="125">
        <v>2563.0</v>
      </c>
      <c r="R18" s="125">
        <v>3935.0</v>
      </c>
      <c r="S18" s="125">
        <v>4516.0</v>
      </c>
      <c r="T18" s="62"/>
      <c r="U18" s="125">
        <v>1266.0</v>
      </c>
      <c r="V18" s="125">
        <v>1410.0</v>
      </c>
      <c r="W18" s="125">
        <v>2338.0</v>
      </c>
      <c r="X18" s="125">
        <v>-30256.0</v>
      </c>
      <c r="Y18" s="62"/>
      <c r="Z18" s="125">
        <v>2756.0</v>
      </c>
      <c r="AA18" s="125">
        <v>6119.0</v>
      </c>
      <c r="AB18" s="125">
        <v>7641.0</v>
      </c>
      <c r="AC18" s="125">
        <v>12756.0</v>
      </c>
      <c r="AD18" s="62"/>
      <c r="AE18" s="125">
        <v>1278.0</v>
      </c>
      <c r="AF18" s="125">
        <v>2626.0</v>
      </c>
      <c r="AG18" s="125">
        <v>3671.0</v>
      </c>
      <c r="AH18" s="125">
        <v>13327.0</v>
      </c>
      <c r="AI18" s="62"/>
      <c r="AJ18" s="126">
        <v>-8070.0</v>
      </c>
    </row>
    <row r="19" ht="12.75" customHeight="1">
      <c r="A19" s="62"/>
      <c r="B19" s="39">
        <v>131.0</v>
      </c>
      <c r="C19" s="62"/>
      <c r="D19" s="96" t="str">
        <f>VLOOKUP($B19,Suporte!$A:$D,MATCH(Menu!$M$15,Suporte!$1:$1,0),0)</f>
        <v>Provisão para devolução</v>
      </c>
      <c r="E19" s="62"/>
      <c r="F19" s="125">
        <v>-226.0</v>
      </c>
      <c r="G19" s="125">
        <v>-276.0</v>
      </c>
      <c r="H19" s="125">
        <v>46.0</v>
      </c>
      <c r="I19" s="125">
        <v>133.0</v>
      </c>
      <c r="J19" s="121"/>
      <c r="K19" s="125">
        <v>-303.0</v>
      </c>
      <c r="L19" s="125">
        <v>84.0</v>
      </c>
      <c r="M19" s="125">
        <v>141.0</v>
      </c>
      <c r="N19" s="125">
        <v>-445.0</v>
      </c>
      <c r="O19" s="121"/>
      <c r="P19" s="125">
        <v>-132.0</v>
      </c>
      <c r="Q19" s="125">
        <v>1168.0</v>
      </c>
      <c r="R19" s="125">
        <v>1208.0</v>
      </c>
      <c r="S19" s="125">
        <v>404.0</v>
      </c>
      <c r="T19" s="62"/>
      <c r="U19" s="125">
        <v>0.0</v>
      </c>
      <c r="V19" s="125">
        <v>0.0</v>
      </c>
      <c r="W19" s="125">
        <v>0.0</v>
      </c>
      <c r="X19" s="125">
        <v>3746.0</v>
      </c>
      <c r="Y19" s="62"/>
      <c r="Z19" s="125">
        <v>0.0</v>
      </c>
      <c r="AA19" s="125">
        <v>0.0</v>
      </c>
      <c r="AB19" s="125">
        <v>0.0</v>
      </c>
      <c r="AC19" s="125">
        <v>4.0</v>
      </c>
      <c r="AD19" s="62"/>
      <c r="AE19" s="125" t="s">
        <v>622</v>
      </c>
      <c r="AF19" s="125" t="s">
        <v>622</v>
      </c>
      <c r="AG19" s="125" t="s">
        <v>622</v>
      </c>
      <c r="AH19" s="133">
        <v>0.0</v>
      </c>
      <c r="AI19" s="62"/>
      <c r="AJ19" s="134" t="s">
        <v>622</v>
      </c>
    </row>
    <row r="20" ht="12.75" customHeight="1">
      <c r="A20" s="62"/>
      <c r="B20" s="39">
        <v>132.0</v>
      </c>
      <c r="C20" s="62"/>
      <c r="D20" s="96" t="str">
        <f>VLOOKUP($B20,Suporte!$A:$D,MATCH(Menu!$M$15,Suporte!$1:$1,0),0)</f>
        <v>Provisões </v>
      </c>
      <c r="E20" s="62"/>
      <c r="F20" s="125">
        <v>0.0</v>
      </c>
      <c r="G20" s="125">
        <v>0.0</v>
      </c>
      <c r="H20" s="125">
        <v>0.0</v>
      </c>
      <c r="I20" s="125">
        <v>0.0</v>
      </c>
      <c r="J20" s="121"/>
      <c r="K20" s="125">
        <v>0.0</v>
      </c>
      <c r="L20" s="125">
        <v>0.0</v>
      </c>
      <c r="M20" s="125">
        <v>0.0</v>
      </c>
      <c r="N20" s="125">
        <v>0.0</v>
      </c>
      <c r="O20" s="121"/>
      <c r="P20" s="125">
        <v>0.0</v>
      </c>
      <c r="Q20" s="125">
        <v>0.0</v>
      </c>
      <c r="R20" s="125">
        <v>0.0</v>
      </c>
      <c r="S20" s="125">
        <v>0.0</v>
      </c>
      <c r="T20" s="62"/>
      <c r="U20" s="125">
        <v>-508.0</v>
      </c>
      <c r="V20" s="125">
        <v>-159.0</v>
      </c>
      <c r="W20" s="125">
        <v>530.0</v>
      </c>
      <c r="X20" s="125">
        <v>334.0</v>
      </c>
      <c r="Y20" s="62"/>
      <c r="Z20" s="125">
        <v>216.0</v>
      </c>
      <c r="AA20" s="125">
        <v>-91.0</v>
      </c>
      <c r="AB20" s="125">
        <v>-226.0</v>
      </c>
      <c r="AC20" s="125">
        <v>0.0</v>
      </c>
      <c r="AD20" s="62"/>
      <c r="AE20" s="125">
        <v>60.0</v>
      </c>
      <c r="AF20" s="125">
        <v>-23.0</v>
      </c>
      <c r="AG20" s="125">
        <v>-404.0</v>
      </c>
      <c r="AH20" s="133">
        <v>-1848.0</v>
      </c>
      <c r="AI20" s="62"/>
      <c r="AJ20" s="134" t="s">
        <v>622</v>
      </c>
    </row>
    <row r="21" ht="18.75" customHeight="1">
      <c r="A21" s="62"/>
      <c r="B21" s="39">
        <v>133.0</v>
      </c>
      <c r="C21" s="62"/>
      <c r="D21" s="96" t="str">
        <f>VLOOKUP($B21,Suporte!$A:$D,MATCH(Menu!$M$15,Suporte!$1:$1,0),0)</f>
        <v>Resultado da equivalênia patrimonial, líquido de impostos</v>
      </c>
      <c r="E21" s="62"/>
      <c r="F21" s="125" t="s">
        <v>622</v>
      </c>
      <c r="G21" s="125" t="s">
        <v>622</v>
      </c>
      <c r="H21" s="125" t="s">
        <v>622</v>
      </c>
      <c r="I21" s="125" t="s">
        <v>622</v>
      </c>
      <c r="J21" s="121"/>
      <c r="K21" s="125" t="s">
        <v>622</v>
      </c>
      <c r="L21" s="125" t="s">
        <v>622</v>
      </c>
      <c r="M21" s="125" t="s">
        <v>622</v>
      </c>
      <c r="N21" s="125" t="s">
        <v>622</v>
      </c>
      <c r="O21" s="121"/>
      <c r="P21" s="125" t="s">
        <v>622</v>
      </c>
      <c r="Q21" s="125" t="s">
        <v>622</v>
      </c>
      <c r="R21" s="125">
        <v>0.0</v>
      </c>
      <c r="S21" s="125">
        <v>0.0</v>
      </c>
      <c r="T21" s="62"/>
      <c r="U21" s="125">
        <v>0.0</v>
      </c>
      <c r="V21" s="125">
        <v>0.0</v>
      </c>
      <c r="W21" s="125" t="s">
        <v>622</v>
      </c>
      <c r="X21" s="125" t="s">
        <v>622</v>
      </c>
      <c r="Y21" s="62"/>
      <c r="Z21" s="125">
        <v>0.0</v>
      </c>
      <c r="AA21" s="125">
        <v>0.0</v>
      </c>
      <c r="AB21" s="125">
        <v>0.0</v>
      </c>
      <c r="AC21" s="125">
        <v>0.0</v>
      </c>
      <c r="AD21" s="62"/>
      <c r="AE21" s="125" t="s">
        <v>622</v>
      </c>
      <c r="AF21" s="125">
        <v>0.0</v>
      </c>
      <c r="AG21" s="125">
        <v>0.0</v>
      </c>
      <c r="AH21" s="125">
        <v>0.0</v>
      </c>
      <c r="AI21" s="62"/>
      <c r="AJ21" s="125">
        <v>0.0</v>
      </c>
    </row>
    <row r="22" ht="24.0" customHeight="1">
      <c r="A22" s="62"/>
      <c r="B22" s="39">
        <v>134.0</v>
      </c>
      <c r="C22" s="62"/>
      <c r="D22" s="96" t="str">
        <f>VLOOKUP($B22,Suporte!$A:$D,MATCH(Menu!$M$15,Suporte!$1:$1,0),0)</f>
        <v>Resultado da alienação de imobilizado e intangível</v>
      </c>
      <c r="E22" s="62"/>
      <c r="F22" s="125" t="s">
        <v>622</v>
      </c>
      <c r="G22" s="125">
        <v>333.0</v>
      </c>
      <c r="H22" s="125">
        <v>327.0</v>
      </c>
      <c r="I22" s="125">
        <v>334.0</v>
      </c>
      <c r="J22" s="121"/>
      <c r="K22" s="125">
        <v>10.0</v>
      </c>
      <c r="L22" s="125">
        <v>17.0</v>
      </c>
      <c r="M22" s="125">
        <v>112.0</v>
      </c>
      <c r="N22" s="125">
        <v>1356.0</v>
      </c>
      <c r="O22" s="121"/>
      <c r="P22" s="125">
        <v>-109.0</v>
      </c>
      <c r="Q22" s="125">
        <v>-109.0</v>
      </c>
      <c r="R22" s="125">
        <v>-184.0</v>
      </c>
      <c r="S22" s="125">
        <v>-1006.0</v>
      </c>
      <c r="T22" s="62"/>
      <c r="U22" s="125">
        <v>-28.0</v>
      </c>
      <c r="V22" s="125">
        <v>-28.0</v>
      </c>
      <c r="W22" s="125">
        <v>-921.0</v>
      </c>
      <c r="X22" s="125">
        <v>-921.0</v>
      </c>
      <c r="Y22" s="62"/>
      <c r="Z22" s="125">
        <v>-48.0</v>
      </c>
      <c r="AA22" s="125">
        <v>-57.0</v>
      </c>
      <c r="AB22" s="125">
        <v>-57.0</v>
      </c>
      <c r="AC22" s="125">
        <v>-57.0</v>
      </c>
      <c r="AD22" s="62"/>
      <c r="AE22" s="125">
        <v>-134.0</v>
      </c>
      <c r="AF22" s="125">
        <v>-169.0</v>
      </c>
      <c r="AG22" s="125">
        <v>-84.0</v>
      </c>
      <c r="AH22" s="125">
        <v>-4857.0</v>
      </c>
      <c r="AI22" s="62"/>
      <c r="AJ22" s="135">
        <v>50.0</v>
      </c>
    </row>
    <row r="23" ht="20.25" customHeight="1">
      <c r="A23" s="62"/>
      <c r="B23" s="39">
        <v>135.0</v>
      </c>
      <c r="C23" s="62"/>
      <c r="D23" s="96" t="str">
        <f>VLOOKUP($B23,Suporte!$A:$D,MATCH(Menu!$M$15,Suporte!$1:$1,0),0)</f>
        <v>Perda por redução ao valor recuperável do contas a receber</v>
      </c>
      <c r="E23" s="62"/>
      <c r="F23" s="125" t="s">
        <v>622</v>
      </c>
      <c r="G23" s="125" t="s">
        <v>622</v>
      </c>
      <c r="H23" s="125">
        <v>651.0</v>
      </c>
      <c r="I23" s="125">
        <v>1463.0</v>
      </c>
      <c r="J23" s="121"/>
      <c r="K23" s="125">
        <v>353.0</v>
      </c>
      <c r="L23" s="125">
        <v>2686.0</v>
      </c>
      <c r="M23" s="125">
        <v>-2686.0</v>
      </c>
      <c r="N23" s="125">
        <v>2686.0</v>
      </c>
      <c r="O23" s="121"/>
      <c r="P23" s="125" t="s">
        <v>622</v>
      </c>
      <c r="Q23" s="125">
        <v>290.0</v>
      </c>
      <c r="R23" s="125">
        <v>283.0</v>
      </c>
      <c r="S23" s="125">
        <v>712.0</v>
      </c>
      <c r="T23" s="62"/>
      <c r="U23" s="125">
        <v>38.0</v>
      </c>
      <c r="V23" s="125">
        <v>19.0</v>
      </c>
      <c r="W23" s="125">
        <v>46.0</v>
      </c>
      <c r="X23" s="125">
        <v>352.0</v>
      </c>
      <c r="Y23" s="62"/>
      <c r="Z23" s="125">
        <v>119.0</v>
      </c>
      <c r="AA23" s="125">
        <v>437.0</v>
      </c>
      <c r="AB23" s="125">
        <v>704.0</v>
      </c>
      <c r="AC23" s="125">
        <v>881.0</v>
      </c>
      <c r="AD23" s="62"/>
      <c r="AE23" s="125">
        <v>201.0</v>
      </c>
      <c r="AF23" s="125">
        <v>385.0</v>
      </c>
      <c r="AG23" s="125">
        <v>545.0</v>
      </c>
      <c r="AH23" s="125">
        <v>-328.0</v>
      </c>
      <c r="AI23" s="62"/>
      <c r="AJ23" s="126">
        <v>-155.0</v>
      </c>
    </row>
    <row r="24" ht="12.75" customHeight="1">
      <c r="A24" s="62"/>
      <c r="B24" s="39">
        <v>136.0</v>
      </c>
      <c r="C24" s="62"/>
      <c r="D24" s="96" t="str">
        <f>VLOOKUP($B24,Suporte!$A:$D,MATCH(Menu!$M$15,Suporte!$1:$1,0),0)</f>
        <v>Provisão para obsolecência</v>
      </c>
      <c r="E24" s="62"/>
      <c r="F24" s="125">
        <v>250.0</v>
      </c>
      <c r="G24" s="125">
        <v>1674.0</v>
      </c>
      <c r="H24" s="125">
        <v>1310.0</v>
      </c>
      <c r="I24" s="125">
        <v>546.0</v>
      </c>
      <c r="J24" s="121"/>
      <c r="K24" s="125">
        <v>1462.0</v>
      </c>
      <c r="L24" s="125">
        <v>4349.0</v>
      </c>
      <c r="M24" s="125">
        <v>7498.0</v>
      </c>
      <c r="N24" s="125">
        <v>5359.0</v>
      </c>
      <c r="O24" s="121"/>
      <c r="P24" s="125">
        <v>3603.0</v>
      </c>
      <c r="Q24" s="125">
        <v>7281.0</v>
      </c>
      <c r="R24" s="125">
        <v>8875.0</v>
      </c>
      <c r="S24" s="125">
        <v>3729.0</v>
      </c>
      <c r="T24" s="62"/>
      <c r="U24" s="125">
        <v>2086.0</v>
      </c>
      <c r="V24" s="125">
        <v>3133.0</v>
      </c>
      <c r="W24" s="125">
        <v>3109.0</v>
      </c>
      <c r="X24" s="125">
        <v>3313.0</v>
      </c>
      <c r="Y24" s="62"/>
      <c r="Z24" s="125">
        <v>-731.0</v>
      </c>
      <c r="AA24" s="125">
        <v>-2698.0</v>
      </c>
      <c r="AB24" s="125">
        <v>2073.0</v>
      </c>
      <c r="AC24" s="125">
        <v>1371.0</v>
      </c>
      <c r="AD24" s="62"/>
      <c r="AE24" s="125">
        <v>751.0</v>
      </c>
      <c r="AF24" s="125">
        <v>624.0</v>
      </c>
      <c r="AG24" s="125">
        <v>786.0</v>
      </c>
      <c r="AH24" s="125">
        <v>6909.0</v>
      </c>
      <c r="AI24" s="62"/>
      <c r="AJ24" s="126">
        <v>-2834.0</v>
      </c>
    </row>
    <row r="25" ht="21.0" customHeight="1">
      <c r="A25" s="62"/>
      <c r="B25" s="39">
        <v>138.0</v>
      </c>
      <c r="C25" s="62"/>
      <c r="D25" s="96" t="str">
        <f>VLOOKUP($B25,Suporte!$A:$D,MATCH(Menu!$M$15,Suporte!$1:$1,0),0)</f>
        <v>Transações de pagamento baseado em ações, liquidado em ações</v>
      </c>
      <c r="E25" s="62"/>
      <c r="F25" s="136" t="s">
        <v>622</v>
      </c>
      <c r="G25" s="136" t="s">
        <v>622</v>
      </c>
      <c r="H25" s="136" t="s">
        <v>622</v>
      </c>
      <c r="I25" s="136" t="s">
        <v>622</v>
      </c>
      <c r="J25" s="121"/>
      <c r="K25" s="136" t="s">
        <v>622</v>
      </c>
      <c r="L25" s="136" t="s">
        <v>622</v>
      </c>
      <c r="M25" s="136" t="s">
        <v>622</v>
      </c>
      <c r="N25" s="136" t="s">
        <v>622</v>
      </c>
      <c r="O25" s="121"/>
      <c r="P25" s="136" t="s">
        <v>622</v>
      </c>
      <c r="Q25" s="136">
        <v>3258.0</v>
      </c>
      <c r="R25" s="136">
        <v>5496.0</v>
      </c>
      <c r="S25" s="136">
        <v>5687.0</v>
      </c>
      <c r="T25" s="62"/>
      <c r="U25" s="136">
        <v>1021.0</v>
      </c>
      <c r="V25" s="136">
        <v>1724.0</v>
      </c>
      <c r="W25" s="136">
        <v>2594.0</v>
      </c>
      <c r="X25" s="136">
        <v>3065.0</v>
      </c>
      <c r="Y25" s="62"/>
      <c r="Z25" s="136">
        <v>473.0</v>
      </c>
      <c r="AA25" s="136">
        <v>1088.0</v>
      </c>
      <c r="AB25" s="136">
        <v>1720.0</v>
      </c>
      <c r="AC25" s="136">
        <v>2123.0</v>
      </c>
      <c r="AD25" s="62"/>
      <c r="AE25" s="136">
        <v>279.0</v>
      </c>
      <c r="AF25" s="136">
        <v>-114.0</v>
      </c>
      <c r="AG25" s="136">
        <v>200.0</v>
      </c>
      <c r="AH25" s="136">
        <v>3546.0</v>
      </c>
      <c r="AI25" s="62"/>
      <c r="AJ25" s="137">
        <v>-2732.0</v>
      </c>
    </row>
    <row r="26" ht="16.5" customHeight="1">
      <c r="A26" s="62"/>
      <c r="B26" s="39"/>
      <c r="C26" s="62"/>
      <c r="D26" s="99"/>
      <c r="E26" s="62"/>
      <c r="F26" s="120">
        <f t="shared" ref="F26:I26" si="1">SUM(F6:F25)</f>
        <v>-1971</v>
      </c>
      <c r="G26" s="120">
        <f t="shared" si="1"/>
        <v>-9242</v>
      </c>
      <c r="H26" s="120">
        <f t="shared" si="1"/>
        <v>-18306</v>
      </c>
      <c r="I26" s="120">
        <f t="shared" si="1"/>
        <v>-11391</v>
      </c>
      <c r="J26" s="121"/>
      <c r="K26" s="120">
        <f t="shared" ref="K26:N26" si="2">SUM(K6:K25)</f>
        <v>715</v>
      </c>
      <c r="L26" s="120">
        <f t="shared" si="2"/>
        <v>5252</v>
      </c>
      <c r="M26" s="120">
        <f t="shared" si="2"/>
        <v>15935</v>
      </c>
      <c r="N26" s="120">
        <f t="shared" si="2"/>
        <v>10420</v>
      </c>
      <c r="O26" s="121"/>
      <c r="P26" s="120">
        <f t="shared" ref="P26:S26" si="3">SUM(P6:P25)</f>
        <v>-5585</v>
      </c>
      <c r="Q26" s="120">
        <f t="shared" si="3"/>
        <v>-2014</v>
      </c>
      <c r="R26" s="120">
        <f t="shared" si="3"/>
        <v>-1616</v>
      </c>
      <c r="S26" s="120">
        <f t="shared" si="3"/>
        <v>1934</v>
      </c>
      <c r="T26" s="62"/>
      <c r="U26" s="120">
        <f t="shared" ref="U26:X26" si="4">SUM(U6:U25)</f>
        <v>1320</v>
      </c>
      <c r="V26" s="120">
        <f t="shared" si="4"/>
        <v>-2547</v>
      </c>
      <c r="W26" s="120">
        <f t="shared" si="4"/>
        <v>1115</v>
      </c>
      <c r="X26" s="120">
        <f t="shared" si="4"/>
        <v>10849</v>
      </c>
      <c r="Y26" s="62"/>
      <c r="Z26" s="120">
        <f t="shared" ref="Z26:AC26" si="5">SUM(Z6:Z25)</f>
        <v>10924</v>
      </c>
      <c r="AA26" s="120">
        <f t="shared" si="5"/>
        <v>21262</v>
      </c>
      <c r="AB26" s="120">
        <f t="shared" si="5"/>
        <v>-21089</v>
      </c>
      <c r="AC26" s="120">
        <f t="shared" si="5"/>
        <v>31773</v>
      </c>
      <c r="AD26" s="120"/>
      <c r="AE26" s="120">
        <f t="shared" ref="AE26:AH26" si="6">SUM(AE6:AE25)</f>
        <v>4171</v>
      </c>
      <c r="AF26" s="120">
        <f t="shared" si="6"/>
        <v>10783</v>
      </c>
      <c r="AG26" s="120">
        <f t="shared" si="6"/>
        <v>5421</v>
      </c>
      <c r="AH26" s="120">
        <f t="shared" si="6"/>
        <v>-2627</v>
      </c>
      <c r="AI26" s="120"/>
      <c r="AJ26" s="120">
        <f>SUM(AJ6:AJ25)</f>
        <v>31441</v>
      </c>
    </row>
    <row r="27" ht="12.75" customHeight="1">
      <c r="A27" s="101"/>
      <c r="B27" s="39">
        <v>139.0</v>
      </c>
      <c r="C27" s="101"/>
      <c r="D27" s="97" t="str">
        <f>VLOOKUP($B27,Suporte!$A:$D,MATCH(Menu!$M$15,Suporte!$1:$1,0),0)</f>
        <v>Variação nos ativos operacionais</v>
      </c>
      <c r="E27" s="62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62"/>
      <c r="U27" s="121"/>
      <c r="V27" s="121"/>
      <c r="W27" s="121"/>
      <c r="X27" s="121"/>
      <c r="Y27" s="62"/>
      <c r="Z27" s="121"/>
      <c r="AA27" s="121"/>
      <c r="AB27" s="121"/>
      <c r="AC27" s="121"/>
      <c r="AD27" s="62"/>
      <c r="AE27" s="121"/>
      <c r="AF27" s="121"/>
      <c r="AG27" s="121"/>
      <c r="AH27" s="121"/>
      <c r="AI27" s="62"/>
      <c r="AJ27" s="121"/>
    </row>
    <row r="28" ht="12.75" customHeight="1">
      <c r="A28" s="62"/>
      <c r="B28" s="39">
        <v>48.0</v>
      </c>
      <c r="C28" s="62"/>
      <c r="D28" s="96" t="str">
        <f>VLOOKUP($B28,Suporte!$A:$D,MATCH(Menu!$M$15,Suporte!$1:$1,0),0)</f>
        <v>Contas a receber</v>
      </c>
      <c r="E28" s="62"/>
      <c r="F28" s="125">
        <v>-108.0</v>
      </c>
      <c r="G28" s="125">
        <v>1668.0</v>
      </c>
      <c r="H28" s="125">
        <v>5515.0</v>
      </c>
      <c r="I28" s="125">
        <v>-674.0</v>
      </c>
      <c r="J28" s="121"/>
      <c r="K28" s="125">
        <v>-935.0</v>
      </c>
      <c r="L28" s="125">
        <v>-71160.0</v>
      </c>
      <c r="M28" s="125">
        <v>-6815.0</v>
      </c>
      <c r="N28" s="125">
        <v>-8659.0</v>
      </c>
      <c r="O28" s="121"/>
      <c r="P28" s="125">
        <v>-58489.0</v>
      </c>
      <c r="Q28" s="125">
        <v>-105383.0</v>
      </c>
      <c r="R28" s="125">
        <v>-127752.0</v>
      </c>
      <c r="S28" s="125">
        <v>-119051.0</v>
      </c>
      <c r="T28" s="62"/>
      <c r="U28" s="125">
        <v>10869.0</v>
      </c>
      <c r="V28" s="125">
        <v>44909.0</v>
      </c>
      <c r="W28" s="125">
        <v>65124.0</v>
      </c>
      <c r="X28" s="125">
        <v>65142.0</v>
      </c>
      <c r="Y28" s="62"/>
      <c r="Z28" s="125">
        <v>9048.0</v>
      </c>
      <c r="AA28" s="125">
        <v>12149.0</v>
      </c>
      <c r="AB28" s="125">
        <v>19967.0</v>
      </c>
      <c r="AC28" s="125">
        <v>16971.0</v>
      </c>
      <c r="AD28" s="62"/>
      <c r="AE28" s="125">
        <v>-2425.0</v>
      </c>
      <c r="AF28" s="125">
        <v>24954.0</v>
      </c>
      <c r="AG28" s="125">
        <v>-7953.0</v>
      </c>
      <c r="AH28" s="125">
        <v>-25388.0</v>
      </c>
      <c r="AI28" s="62"/>
      <c r="AJ28" s="126">
        <v>40874.0</v>
      </c>
    </row>
    <row r="29" ht="12.75" customHeight="1">
      <c r="A29" s="62"/>
      <c r="B29" s="39">
        <v>49.0</v>
      </c>
      <c r="C29" s="62"/>
      <c r="D29" s="96" t="str">
        <f>VLOOKUP($B29,Suporte!$A:$D,MATCH(Menu!$M$15,Suporte!$1:$1,0),0)</f>
        <v>Estoques</v>
      </c>
      <c r="E29" s="62"/>
      <c r="F29" s="125">
        <v>-132.0</v>
      </c>
      <c r="G29" s="125">
        <v>-2857.0</v>
      </c>
      <c r="H29" s="125">
        <v>-14402.0</v>
      </c>
      <c r="I29" s="125">
        <v>-21076.0</v>
      </c>
      <c r="J29" s="121"/>
      <c r="K29" s="125">
        <v>9089.0</v>
      </c>
      <c r="L29" s="125">
        <v>1338.0</v>
      </c>
      <c r="M29" s="125">
        <v>-11344.0</v>
      </c>
      <c r="N29" s="125">
        <v>-35500.0</v>
      </c>
      <c r="O29" s="121"/>
      <c r="P29" s="125">
        <v>-5107.0</v>
      </c>
      <c r="Q29" s="125">
        <v>-22133.0</v>
      </c>
      <c r="R29" s="125">
        <v>-29535.0</v>
      </c>
      <c r="S29" s="125">
        <v>-56211.0</v>
      </c>
      <c r="T29" s="62"/>
      <c r="U29" s="125">
        <v>14858.0</v>
      </c>
      <c r="V29" s="125">
        <v>25842.0</v>
      </c>
      <c r="W29" s="125">
        <v>40804.0</v>
      </c>
      <c r="X29" s="125">
        <v>41434.0</v>
      </c>
      <c r="Y29" s="62"/>
      <c r="Z29" s="125">
        <v>15164.0</v>
      </c>
      <c r="AA29" s="125">
        <v>27751.0</v>
      </c>
      <c r="AB29" s="125">
        <v>22778.0</v>
      </c>
      <c r="AC29" s="125">
        <v>21223.0</v>
      </c>
      <c r="AD29" s="62"/>
      <c r="AE29" s="125">
        <v>1267.0</v>
      </c>
      <c r="AF29" s="125">
        <v>2809.0</v>
      </c>
      <c r="AG29" s="125">
        <v>4898.0</v>
      </c>
      <c r="AH29" s="125">
        <v>-2318.0</v>
      </c>
      <c r="AI29" s="62"/>
      <c r="AJ29" s="126">
        <v>32961.0</v>
      </c>
    </row>
    <row r="30" ht="12.75" customHeight="1">
      <c r="A30" s="62"/>
      <c r="B30" s="39">
        <v>52.0</v>
      </c>
      <c r="C30" s="62"/>
      <c r="D30" s="96" t="str">
        <f>VLOOKUP($B30,Suporte!$A:$D,MATCH(Menu!$M$15,Suporte!$1:$1,0),0)</f>
        <v>Depósitos e bloqueios judiciais</v>
      </c>
      <c r="E30" s="62"/>
      <c r="F30" s="125" t="s">
        <v>622</v>
      </c>
      <c r="G30" s="125" t="s">
        <v>622</v>
      </c>
      <c r="H30" s="125" t="s">
        <v>622</v>
      </c>
      <c r="I30" s="125">
        <v>-23938.0</v>
      </c>
      <c r="J30" s="121"/>
      <c r="K30" s="125">
        <v>-14.0</v>
      </c>
      <c r="L30" s="125" t="s">
        <v>622</v>
      </c>
      <c r="M30" s="125" t="s">
        <v>622</v>
      </c>
      <c r="N30" s="125">
        <v>-27366.0</v>
      </c>
      <c r="O30" s="121"/>
      <c r="P30" s="125">
        <v>-6647.0</v>
      </c>
      <c r="Q30" s="125">
        <v>-18087.0</v>
      </c>
      <c r="R30" s="125">
        <v>-23252.0</v>
      </c>
      <c r="S30" s="125">
        <v>-33705.0</v>
      </c>
      <c r="T30" s="62"/>
      <c r="U30" s="125">
        <v>-3172.0</v>
      </c>
      <c r="V30" s="125">
        <v>-10468.0</v>
      </c>
      <c r="W30" s="125">
        <v>-19670.0</v>
      </c>
      <c r="X30" s="125">
        <v>-27734.0</v>
      </c>
      <c r="Y30" s="62"/>
      <c r="Z30" s="125">
        <v>-4462.0</v>
      </c>
      <c r="AA30" s="125">
        <v>-4035.0</v>
      </c>
      <c r="AB30" s="125">
        <v>-5694.0</v>
      </c>
      <c r="AC30" s="125">
        <v>-3250.0</v>
      </c>
      <c r="AD30" s="62"/>
      <c r="AE30" s="125">
        <v>-2769.0</v>
      </c>
      <c r="AF30" s="125">
        <v>-2520.0</v>
      </c>
      <c r="AG30" s="125">
        <v>-3246.0</v>
      </c>
      <c r="AH30" s="125">
        <v>-588.0</v>
      </c>
      <c r="AI30" s="62"/>
      <c r="AJ30" s="126">
        <v>-4357.0</v>
      </c>
    </row>
    <row r="31" ht="21.0" customHeight="1">
      <c r="A31" s="62"/>
      <c r="B31" s="39">
        <v>143.0</v>
      </c>
      <c r="C31" s="62"/>
      <c r="D31" s="96" t="str">
        <f>VLOOKUP($B31,Suporte!$A:$D,MATCH(Menu!$M$15,Suporte!$1:$1,0),0)</f>
        <v>Créditos diversos e impostos a recuperar</v>
      </c>
      <c r="E31" s="62"/>
      <c r="F31" s="125">
        <v>-4898.0</v>
      </c>
      <c r="G31" s="125">
        <v>-8292.0</v>
      </c>
      <c r="H31" s="125">
        <v>-10698.0</v>
      </c>
      <c r="I31" s="125">
        <v>-429.0</v>
      </c>
      <c r="J31" s="121"/>
      <c r="K31" s="125">
        <v>997.0</v>
      </c>
      <c r="L31" s="125">
        <v>-1987.0</v>
      </c>
      <c r="M31" s="125">
        <v>-4353.0</v>
      </c>
      <c r="N31" s="125">
        <v>-4000.0</v>
      </c>
      <c r="O31" s="121"/>
      <c r="P31" s="125">
        <v>-7616.0</v>
      </c>
      <c r="Q31" s="125">
        <v>-15283.0</v>
      </c>
      <c r="R31" s="125">
        <v>-33024.0</v>
      </c>
      <c r="S31" s="125">
        <v>-44485.0</v>
      </c>
      <c r="T31" s="62"/>
      <c r="U31" s="125">
        <v>-9733.0</v>
      </c>
      <c r="V31" s="125">
        <v>-7758.0</v>
      </c>
      <c r="W31" s="125">
        <v>-13009.0</v>
      </c>
      <c r="X31" s="125">
        <v>-15444.0</v>
      </c>
      <c r="Y31" s="62"/>
      <c r="Z31" s="125">
        <v>-6400.0</v>
      </c>
      <c r="AA31" s="125">
        <v>-15401.0</v>
      </c>
      <c r="AB31" s="125">
        <v>-25696.0</v>
      </c>
      <c r="AC31" s="125">
        <v>-31970.0</v>
      </c>
      <c r="AD31" s="62"/>
      <c r="AE31" s="125">
        <v>2422.0</v>
      </c>
      <c r="AF31" s="125">
        <v>-11428.0</v>
      </c>
      <c r="AG31" s="125">
        <v>-7933.0</v>
      </c>
      <c r="AH31" s="125">
        <v>21272.0</v>
      </c>
      <c r="AI31" s="62"/>
      <c r="AJ31" s="126">
        <v>-20574.0</v>
      </c>
    </row>
    <row r="32" ht="12.75" customHeight="1">
      <c r="A32" s="62"/>
      <c r="B32" s="39">
        <v>51.0</v>
      </c>
      <c r="C32" s="62"/>
      <c r="D32" s="96" t="str">
        <f>VLOOKUP($B32,Suporte!$A:$D,MATCH(Menu!$M$15,Suporte!$1:$1,0),0)</f>
        <v>Partes relacionadas</v>
      </c>
      <c r="E32" s="62"/>
      <c r="F32" s="125" t="s">
        <v>622</v>
      </c>
      <c r="G32" s="125">
        <v>-1.0</v>
      </c>
      <c r="H32" s="125">
        <v>-207.0</v>
      </c>
      <c r="I32" s="125" t="s">
        <v>622</v>
      </c>
      <c r="J32" s="121"/>
      <c r="K32" s="125">
        <v>-188.0</v>
      </c>
      <c r="L32" s="125">
        <v>-370.0</v>
      </c>
      <c r="M32" s="125">
        <v>-760.0</v>
      </c>
      <c r="N32" s="125" t="s">
        <v>622</v>
      </c>
      <c r="O32" s="121"/>
      <c r="P32" s="125" t="s">
        <v>622</v>
      </c>
      <c r="Q32" s="125" t="s">
        <v>622</v>
      </c>
      <c r="R32" s="125">
        <v>0.0</v>
      </c>
      <c r="S32" s="125">
        <v>0.0</v>
      </c>
      <c r="T32" s="62"/>
      <c r="U32" s="125">
        <v>0.0</v>
      </c>
      <c r="V32" s="125">
        <v>0.0</v>
      </c>
      <c r="W32" s="125" t="s">
        <v>622</v>
      </c>
      <c r="X32" s="125">
        <v>0.0</v>
      </c>
      <c r="Y32" s="62"/>
      <c r="Z32" s="125">
        <v>0.0</v>
      </c>
      <c r="AA32" s="125">
        <v>0.0</v>
      </c>
      <c r="AB32" s="125">
        <v>0.0</v>
      </c>
      <c r="AC32" s="125">
        <v>0.0</v>
      </c>
      <c r="AD32" s="62"/>
      <c r="AE32" s="125" t="s">
        <v>622</v>
      </c>
      <c r="AF32" s="125">
        <v>0.0</v>
      </c>
      <c r="AG32" s="125">
        <v>0.0</v>
      </c>
      <c r="AH32" s="125">
        <v>0.0</v>
      </c>
      <c r="AI32" s="62"/>
      <c r="AJ32" s="125">
        <v>0.0</v>
      </c>
    </row>
    <row r="33" ht="12.75" customHeight="1">
      <c r="A33" s="62"/>
      <c r="B33" s="39">
        <v>211.0</v>
      </c>
      <c r="C33" s="62"/>
      <c r="D33" s="96" t="str">
        <f>VLOOKUP($B33,Suporte!$A:$D,MATCH(Menu!$M$15,Suporte!$1:$1,0),0)</f>
        <v>Instrumentos Derivativos</v>
      </c>
      <c r="E33" s="62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62"/>
      <c r="U33" s="125">
        <v>0.0</v>
      </c>
      <c r="V33" s="125">
        <v>0.0</v>
      </c>
      <c r="W33" s="125" t="s">
        <v>622</v>
      </c>
      <c r="X33" s="125">
        <v>0.0</v>
      </c>
      <c r="Y33" s="62"/>
      <c r="Z33" s="125">
        <v>0.0</v>
      </c>
      <c r="AA33" s="125">
        <v>0.0</v>
      </c>
      <c r="AB33" s="125">
        <v>0.0</v>
      </c>
      <c r="AC33" s="125">
        <v>0.0</v>
      </c>
      <c r="AD33" s="62"/>
      <c r="AE33" s="125">
        <v>0.0</v>
      </c>
      <c r="AF33" s="125">
        <v>0.0</v>
      </c>
      <c r="AG33" s="125">
        <v>-382.0</v>
      </c>
      <c r="AH33" s="125">
        <v>0.0</v>
      </c>
      <c r="AI33" s="62"/>
      <c r="AJ33" s="125">
        <v>0.0</v>
      </c>
    </row>
    <row r="34" ht="12.75" customHeight="1">
      <c r="A34" s="62"/>
      <c r="B34" s="39"/>
      <c r="C34" s="62"/>
      <c r="D34" s="99"/>
      <c r="E34" s="62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62"/>
      <c r="U34" s="121"/>
      <c r="V34" s="121"/>
      <c r="W34" s="121"/>
      <c r="X34" s="121"/>
      <c r="Y34" s="62"/>
      <c r="Z34" s="121"/>
      <c r="AA34" s="121"/>
      <c r="AB34" s="121"/>
      <c r="AC34" s="121"/>
      <c r="AD34" s="62"/>
      <c r="AE34" s="121"/>
      <c r="AF34" s="121"/>
      <c r="AG34" s="121"/>
      <c r="AH34" s="121"/>
      <c r="AI34" s="62"/>
      <c r="AJ34" s="121"/>
    </row>
    <row r="35" ht="12.75" customHeight="1">
      <c r="A35" s="101"/>
      <c r="B35" s="39">
        <v>145.0</v>
      </c>
      <c r="C35" s="101"/>
      <c r="D35" s="97" t="str">
        <f>VLOOKUP($B35,Suporte!$A:$D,MATCH(Menu!$M$15,Suporte!$1:$1,0),0)</f>
        <v>Variação nos passivos operacionais</v>
      </c>
      <c r="E35" s="62"/>
      <c r="F35" s="121"/>
      <c r="G35" s="121"/>
      <c r="H35" s="121"/>
      <c r="I35" s="121"/>
      <c r="J35" s="121"/>
      <c r="K35" s="121"/>
      <c r="L35" s="138"/>
      <c r="M35" s="121"/>
      <c r="N35" s="121"/>
      <c r="O35" s="121"/>
      <c r="P35" s="121"/>
      <c r="Q35" s="121"/>
      <c r="R35" s="121"/>
      <c r="S35" s="121"/>
      <c r="T35" s="62"/>
      <c r="U35" s="121"/>
      <c r="V35" s="121"/>
      <c r="W35" s="121"/>
      <c r="X35" s="121"/>
      <c r="Y35" s="62"/>
      <c r="Z35" s="121"/>
      <c r="AA35" s="121"/>
      <c r="AB35" s="121"/>
      <c r="AC35" s="121"/>
      <c r="AD35" s="62"/>
      <c r="AE35" s="121"/>
      <c r="AF35" s="121"/>
      <c r="AG35" s="121"/>
      <c r="AH35" s="121"/>
      <c r="AI35" s="62"/>
      <c r="AJ35" s="121"/>
    </row>
    <row r="36" ht="12.75" customHeight="1">
      <c r="A36" s="62"/>
      <c r="B36" s="39">
        <v>69.0</v>
      </c>
      <c r="C36" s="62"/>
      <c r="D36" s="96" t="str">
        <f>VLOOKUP($B36,Suporte!$A:$D,MATCH(Menu!$M$15,Suporte!$1:$1,0),0)</f>
        <v>Fornecedores</v>
      </c>
      <c r="E36" s="62"/>
      <c r="F36" s="125">
        <v>110.0</v>
      </c>
      <c r="G36" s="125">
        <v>14074.0</v>
      </c>
      <c r="H36" s="125">
        <v>20374.0</v>
      </c>
      <c r="I36" s="125">
        <v>37231.0</v>
      </c>
      <c r="J36" s="121"/>
      <c r="K36" s="125">
        <v>-13762.0</v>
      </c>
      <c r="L36" s="125">
        <v>15972.0</v>
      </c>
      <c r="M36" s="125">
        <v>32186.0</v>
      </c>
      <c r="N36" s="125">
        <v>38186.0</v>
      </c>
      <c r="O36" s="121"/>
      <c r="P36" s="125">
        <v>-13440.0</v>
      </c>
      <c r="Q36" s="125">
        <v>-35142.0</v>
      </c>
      <c r="R36" s="125">
        <v>-51119.0</v>
      </c>
      <c r="S36" s="125">
        <v>-26626.0</v>
      </c>
      <c r="T36" s="62"/>
      <c r="U36" s="125">
        <v>-46273.0</v>
      </c>
      <c r="V36" s="125">
        <v>-35015.0</v>
      </c>
      <c r="W36" s="125">
        <v>-24225.0</v>
      </c>
      <c r="X36" s="125">
        <v>2277.0</v>
      </c>
      <c r="Y36" s="62"/>
      <c r="Z36" s="125">
        <v>-31201.0</v>
      </c>
      <c r="AA36" s="125">
        <v>-57647.0</v>
      </c>
      <c r="AB36" s="125">
        <v>0.0</v>
      </c>
      <c r="AC36" s="125">
        <v>-32660.0</v>
      </c>
      <c r="AD36" s="62"/>
      <c r="AE36" s="125">
        <v>-14367.0</v>
      </c>
      <c r="AF36" s="125">
        <v>-22848.0</v>
      </c>
      <c r="AG36" s="125">
        <v>0.0</v>
      </c>
      <c r="AH36" s="125">
        <v>3036.0</v>
      </c>
      <c r="AI36" s="62"/>
      <c r="AJ36" s="127">
        <v>-48834.0</v>
      </c>
    </row>
    <row r="37" ht="12.75" customHeight="1">
      <c r="A37" s="62"/>
      <c r="B37" s="39">
        <v>77.0</v>
      </c>
      <c r="C37" s="62"/>
      <c r="D37" s="96" t="str">
        <f>VLOOKUP($B37,Suporte!$A:$D,MATCH(Menu!$M$15,Suporte!$1:$1,0),0)</f>
        <v>Outras contas a pagar</v>
      </c>
      <c r="E37" s="62"/>
      <c r="F37" s="125" t="s">
        <v>622</v>
      </c>
      <c r="G37" s="125" t="s">
        <v>622</v>
      </c>
      <c r="H37" s="125" t="s">
        <v>622</v>
      </c>
      <c r="I37" s="125">
        <v>-1247.0</v>
      </c>
      <c r="J37" s="121"/>
      <c r="K37" s="125" t="s">
        <v>622</v>
      </c>
      <c r="L37" s="125" t="s">
        <v>622</v>
      </c>
      <c r="M37" s="125" t="s">
        <v>622</v>
      </c>
      <c r="N37" s="125">
        <v>5161.0</v>
      </c>
      <c r="O37" s="121"/>
      <c r="P37" s="125">
        <v>-701.0</v>
      </c>
      <c r="Q37" s="125">
        <v>-2445.0</v>
      </c>
      <c r="R37" s="125">
        <v>-3500.0</v>
      </c>
      <c r="S37" s="125">
        <v>-3487.0</v>
      </c>
      <c r="T37" s="62"/>
      <c r="U37" s="125">
        <v>197.0</v>
      </c>
      <c r="V37" s="125">
        <v>-14523.0</v>
      </c>
      <c r="W37" s="125">
        <v>103.0</v>
      </c>
      <c r="X37" s="125">
        <v>168.0</v>
      </c>
      <c r="Y37" s="62"/>
      <c r="Z37" s="125">
        <v>-1662.0</v>
      </c>
      <c r="AA37" s="125">
        <v>0.0</v>
      </c>
      <c r="AB37" s="125">
        <v>-58117.0</v>
      </c>
      <c r="AC37" s="125">
        <v>0.0</v>
      </c>
      <c r="AD37" s="62"/>
      <c r="AE37" s="125" t="s">
        <v>622</v>
      </c>
      <c r="AF37" s="125">
        <v>0.0</v>
      </c>
      <c r="AG37" s="125">
        <v>-37578.0</v>
      </c>
      <c r="AH37" s="125">
        <v>0.0</v>
      </c>
      <c r="AI37" s="62"/>
      <c r="AJ37" s="125">
        <v>0.0</v>
      </c>
    </row>
    <row r="38" ht="12.75" customHeight="1">
      <c r="A38" s="62"/>
      <c r="B38" s="39">
        <v>148.0</v>
      </c>
      <c r="C38" s="62"/>
      <c r="D38" s="96" t="str">
        <f>VLOOKUP($B38,Suporte!$A:$D,MATCH(Menu!$M$15,Suporte!$1:$1,0),0)</f>
        <v>Obrigações tributárias e trabalhistas</v>
      </c>
      <c r="E38" s="62"/>
      <c r="F38" s="125">
        <v>650.0</v>
      </c>
      <c r="G38" s="125">
        <v>-2092.0</v>
      </c>
      <c r="H38" s="125">
        <v>-1486.0</v>
      </c>
      <c r="I38" s="125">
        <v>-132.0</v>
      </c>
      <c r="J38" s="121"/>
      <c r="K38" s="125">
        <v>-301.0</v>
      </c>
      <c r="L38" s="125">
        <v>8620.0</v>
      </c>
      <c r="M38" s="125">
        <v>2953.0</v>
      </c>
      <c r="N38" s="125">
        <v>23027.0</v>
      </c>
      <c r="O38" s="121"/>
      <c r="P38" s="125">
        <v>-4665.0</v>
      </c>
      <c r="Q38" s="125">
        <v>-5787.0</v>
      </c>
      <c r="R38" s="125">
        <v>12605.0</v>
      </c>
      <c r="S38" s="125">
        <v>6942.0</v>
      </c>
      <c r="T38" s="62"/>
      <c r="U38" s="125">
        <v>422.0</v>
      </c>
      <c r="V38" s="125">
        <v>-2643.0</v>
      </c>
      <c r="W38" s="125">
        <v>-13330.0</v>
      </c>
      <c r="X38" s="125">
        <v>-9911.0</v>
      </c>
      <c r="Y38" s="62"/>
      <c r="Z38" s="125">
        <v>-3309.0</v>
      </c>
      <c r="AA38" s="125">
        <v>-3134.0</v>
      </c>
      <c r="AB38" s="125">
        <v>-2717.0</v>
      </c>
      <c r="AC38" s="125">
        <v>-1999.0</v>
      </c>
      <c r="AD38" s="62"/>
      <c r="AE38" s="125">
        <v>1274.0</v>
      </c>
      <c r="AF38" s="125">
        <v>3974.0</v>
      </c>
      <c r="AG38" s="125">
        <v>-1316.0</v>
      </c>
      <c r="AH38" s="125">
        <v>-20716.0</v>
      </c>
      <c r="AI38" s="62"/>
      <c r="AJ38" s="127">
        <v>30717.0</v>
      </c>
    </row>
    <row r="39" ht="12.75" customHeight="1">
      <c r="A39" s="62"/>
      <c r="B39" s="39">
        <v>75.0</v>
      </c>
      <c r="C39" s="62"/>
      <c r="D39" s="96" t="str">
        <f>VLOOKUP($B39,Suporte!$A:$D,MATCH(Menu!$M$15,Suporte!$1:$1,0),0)</f>
        <v>Adiantamentos de clientes</v>
      </c>
      <c r="E39" s="62"/>
      <c r="F39" s="125">
        <v>-8694.0</v>
      </c>
      <c r="G39" s="125">
        <v>-9329.0</v>
      </c>
      <c r="H39" s="125">
        <v>-8843.0</v>
      </c>
      <c r="I39" s="125">
        <v>756.0</v>
      </c>
      <c r="J39" s="121"/>
      <c r="K39" s="125">
        <v>-7433.0</v>
      </c>
      <c r="L39" s="125">
        <v>29384.0</v>
      </c>
      <c r="M39" s="125">
        <v>30007.0</v>
      </c>
      <c r="N39" s="125">
        <v>3672.0</v>
      </c>
      <c r="O39" s="121"/>
      <c r="P39" s="125">
        <v>-9389.0</v>
      </c>
      <c r="Q39" s="125">
        <v>-18617.0</v>
      </c>
      <c r="R39" s="125">
        <v>-21244.0</v>
      </c>
      <c r="S39" s="125">
        <v>-30941.0</v>
      </c>
      <c r="T39" s="62"/>
      <c r="U39" s="125">
        <v>-5.0</v>
      </c>
      <c r="V39" s="125">
        <v>-9.0</v>
      </c>
      <c r="W39" s="125">
        <v>-4590.0</v>
      </c>
      <c r="X39" s="125">
        <v>305.0</v>
      </c>
      <c r="Y39" s="62"/>
      <c r="Z39" s="125">
        <v>1.0</v>
      </c>
      <c r="AA39" s="125">
        <v>-5872.0</v>
      </c>
      <c r="AB39" s="125">
        <v>-4827.0</v>
      </c>
      <c r="AC39" s="125">
        <v>1150.0</v>
      </c>
      <c r="AD39" s="62"/>
      <c r="AE39" s="125">
        <v>1444.0</v>
      </c>
      <c r="AF39" s="125">
        <v>-2296.0</v>
      </c>
      <c r="AG39" s="125">
        <v>-3614.0</v>
      </c>
      <c r="AH39" s="125">
        <v>-787.0</v>
      </c>
      <c r="AI39" s="62"/>
      <c r="AJ39" s="126">
        <v>-2644.0</v>
      </c>
    </row>
    <row r="40" ht="12.75" customHeight="1">
      <c r="A40" s="62"/>
      <c r="B40" s="39">
        <v>211.0</v>
      </c>
      <c r="C40" s="62"/>
      <c r="D40" s="96" t="str">
        <f>VLOOKUP($B40,Suporte!$A:$D,MATCH(Menu!$M$15,Suporte!$1:$1,0),0)</f>
        <v>Instrumentos Derivativos</v>
      </c>
      <c r="E40" s="62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62"/>
      <c r="U40" s="125">
        <v>0.0</v>
      </c>
      <c r="V40" s="125">
        <v>0.0</v>
      </c>
      <c r="W40" s="125" t="s">
        <v>622</v>
      </c>
      <c r="X40" s="125">
        <v>0.0</v>
      </c>
      <c r="Y40" s="62"/>
      <c r="Z40" s="125">
        <v>0.0</v>
      </c>
      <c r="AA40" s="125">
        <v>0.0</v>
      </c>
      <c r="AB40" s="125" t="s">
        <v>622</v>
      </c>
      <c r="AC40" s="125">
        <v>0.0</v>
      </c>
      <c r="AD40" s="62"/>
      <c r="AE40" s="125">
        <v>0.0</v>
      </c>
      <c r="AF40" s="125">
        <v>0.0</v>
      </c>
      <c r="AG40" s="125">
        <v>115.0</v>
      </c>
      <c r="AH40" s="125">
        <v>0.0</v>
      </c>
      <c r="AI40" s="62"/>
      <c r="AJ40" s="125">
        <v>0.0</v>
      </c>
    </row>
    <row r="41" ht="12.75" customHeight="1">
      <c r="A41" s="62"/>
      <c r="B41" s="39">
        <v>51.0</v>
      </c>
      <c r="C41" s="62"/>
      <c r="D41" s="96" t="str">
        <f>VLOOKUP($B41,Suporte!$A:$D,MATCH(Menu!$M$15,Suporte!$1:$1,0),0)</f>
        <v>Partes relacionadas</v>
      </c>
      <c r="E41" s="62"/>
      <c r="F41" s="136" t="s">
        <v>622</v>
      </c>
      <c r="G41" s="136" t="s">
        <v>622</v>
      </c>
      <c r="H41" s="136">
        <v>217.0</v>
      </c>
      <c r="I41" s="136" t="s">
        <v>622</v>
      </c>
      <c r="J41" s="121"/>
      <c r="K41" s="136">
        <v>526.0</v>
      </c>
      <c r="L41" s="136">
        <v>743.0</v>
      </c>
      <c r="M41" s="136">
        <v>327.0</v>
      </c>
      <c r="N41" s="136" t="s">
        <v>622</v>
      </c>
      <c r="O41" s="121"/>
      <c r="P41" s="136" t="s">
        <v>622</v>
      </c>
      <c r="Q41" s="136" t="s">
        <v>622</v>
      </c>
      <c r="R41" s="136">
        <v>0.0</v>
      </c>
      <c r="S41" s="136">
        <v>85.0</v>
      </c>
      <c r="T41" s="62"/>
      <c r="U41" s="136">
        <v>0.0</v>
      </c>
      <c r="V41" s="136">
        <v>0.0</v>
      </c>
      <c r="W41" s="136">
        <v>37.0</v>
      </c>
      <c r="X41" s="136">
        <v>-44.0</v>
      </c>
      <c r="Y41" s="62"/>
      <c r="Z41" s="136">
        <v>0.0</v>
      </c>
      <c r="AA41" s="136">
        <v>2.0</v>
      </c>
      <c r="AB41" s="136">
        <v>-6.0</v>
      </c>
      <c r="AC41" s="136">
        <v>-6.0</v>
      </c>
      <c r="AD41" s="62"/>
      <c r="AE41" s="136">
        <v>1.0</v>
      </c>
      <c r="AF41" s="136" t="s">
        <v>622</v>
      </c>
      <c r="AG41" s="136">
        <v>0.0</v>
      </c>
      <c r="AH41" s="136">
        <v>0.0</v>
      </c>
      <c r="AI41" s="62"/>
      <c r="AJ41" s="136">
        <v>0.0</v>
      </c>
    </row>
    <row r="42" ht="12.75" customHeight="1">
      <c r="A42" s="62"/>
      <c r="B42" s="39"/>
      <c r="C42" s="62"/>
      <c r="D42" s="99"/>
      <c r="E42" s="62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62"/>
      <c r="U42" s="121"/>
      <c r="V42" s="121"/>
      <c r="W42" s="121"/>
      <c r="X42" s="121"/>
      <c r="Y42" s="62"/>
      <c r="Z42" s="121"/>
      <c r="AA42" s="121"/>
      <c r="AB42" s="121"/>
      <c r="AC42" s="121"/>
      <c r="AD42" s="62"/>
      <c r="AE42" s="121"/>
      <c r="AF42" s="121"/>
      <c r="AG42" s="121"/>
      <c r="AH42" s="121"/>
      <c r="AI42" s="62"/>
      <c r="AJ42" s="121"/>
    </row>
    <row r="43" ht="12.75" customHeight="1">
      <c r="A43" s="101"/>
      <c r="B43" s="39">
        <v>151.0</v>
      </c>
      <c r="C43" s="101"/>
      <c r="D43" s="97" t="str">
        <f>VLOOKUP($B43,Suporte!$A:$D,MATCH(Menu!$M$15,Suporte!$1:$1,0),0)</f>
        <v>Caixa utilizado nas atividades operacionais</v>
      </c>
      <c r="E43" s="62"/>
      <c r="F43" s="139">
        <f t="shared" ref="F43:I43" si="7">SUM(F26:F41)</f>
        <v>-15043</v>
      </c>
      <c r="G43" s="139">
        <f t="shared" si="7"/>
        <v>-16071</v>
      </c>
      <c r="H43" s="139">
        <f t="shared" si="7"/>
        <v>-27836</v>
      </c>
      <c r="I43" s="139">
        <f t="shared" si="7"/>
        <v>-20900</v>
      </c>
      <c r="J43" s="121"/>
      <c r="K43" s="139">
        <f t="shared" ref="K43:N43" si="8">SUM(K26:K41)</f>
        <v>-11306</v>
      </c>
      <c r="L43" s="139">
        <f t="shared" si="8"/>
        <v>-12208</v>
      </c>
      <c r="M43" s="139">
        <f t="shared" si="8"/>
        <v>58136</v>
      </c>
      <c r="N43" s="139">
        <f t="shared" si="8"/>
        <v>4941</v>
      </c>
      <c r="O43" s="121"/>
      <c r="P43" s="139">
        <f t="shared" ref="P43:S43" si="9">SUM(P26:P41)</f>
        <v>-111639</v>
      </c>
      <c r="Q43" s="139">
        <f t="shared" si="9"/>
        <v>-224891</v>
      </c>
      <c r="R43" s="139">
        <f t="shared" si="9"/>
        <v>-278437</v>
      </c>
      <c r="S43" s="139">
        <f t="shared" si="9"/>
        <v>-305545</v>
      </c>
      <c r="T43" s="62"/>
      <c r="U43" s="139">
        <f t="shared" ref="U43:X43" si="10">SUM(U26:U41)</f>
        <v>-31517</v>
      </c>
      <c r="V43" s="139">
        <f t="shared" si="10"/>
        <v>-2212</v>
      </c>
      <c r="W43" s="139">
        <f t="shared" si="10"/>
        <v>32359</v>
      </c>
      <c r="X43" s="139">
        <f t="shared" si="10"/>
        <v>67042</v>
      </c>
      <c r="Y43" s="62"/>
      <c r="Z43" s="139">
        <f t="shared" ref="Z43:AC43" si="11">SUM(Z26:Z41)</f>
        <v>-11897</v>
      </c>
      <c r="AA43" s="139">
        <f t="shared" si="11"/>
        <v>-24925</v>
      </c>
      <c r="AB43" s="139">
        <f t="shared" si="11"/>
        <v>-75401</v>
      </c>
      <c r="AC43" s="139">
        <f t="shared" si="11"/>
        <v>1232</v>
      </c>
      <c r="AD43" s="62"/>
      <c r="AE43" s="139">
        <v>-13269.0</v>
      </c>
      <c r="AF43" s="139">
        <f t="shared" ref="AF43:AH43" si="12">SUM(AF26:AF41)</f>
        <v>3428</v>
      </c>
      <c r="AG43" s="139">
        <f t="shared" si="12"/>
        <v>-51588</v>
      </c>
      <c r="AH43" s="139">
        <f t="shared" si="12"/>
        <v>-28116</v>
      </c>
      <c r="AI43" s="62"/>
      <c r="AJ43" s="139">
        <f>SUM(AJ26:AJ41)</f>
        <v>59584</v>
      </c>
    </row>
    <row r="44" ht="12.75" customHeight="1">
      <c r="A44" s="62"/>
      <c r="B44" s="39"/>
      <c r="C44" s="62"/>
      <c r="D44" s="96"/>
      <c r="E44" s="62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62"/>
      <c r="U44" s="121"/>
      <c r="V44" s="121"/>
      <c r="W44" s="121"/>
      <c r="X44" s="121"/>
      <c r="Y44" s="62"/>
      <c r="Z44" s="121"/>
      <c r="AA44" s="121"/>
      <c r="AB44" s="121"/>
      <c r="AC44" s="121"/>
      <c r="AD44" s="62"/>
      <c r="AE44" s="121"/>
      <c r="AF44" s="121"/>
      <c r="AG44" s="121"/>
      <c r="AH44" s="121"/>
      <c r="AI44" s="62"/>
      <c r="AJ44" s="121"/>
    </row>
    <row r="45" ht="22.5" customHeight="1">
      <c r="A45" s="62"/>
      <c r="B45" s="39">
        <v>153.0</v>
      </c>
      <c r="C45" s="62"/>
      <c r="D45" s="96" t="str">
        <f>VLOOKUP($B45,Suporte!$A:$D,MATCH(Menu!$M$15,Suporte!$1:$1,0),0)</f>
        <v>Pagamento de juros sobre empréstimos e financiamentos</v>
      </c>
      <c r="E45" s="62"/>
      <c r="F45" s="125">
        <v>-491.0</v>
      </c>
      <c r="G45" s="125">
        <v>-1092.0</v>
      </c>
      <c r="H45" s="125">
        <v>-1719.0</v>
      </c>
      <c r="I45" s="125">
        <v>-2401.0</v>
      </c>
      <c r="J45" s="121"/>
      <c r="K45" s="125">
        <v>-1939.0</v>
      </c>
      <c r="L45" s="125">
        <v>-2746.0</v>
      </c>
      <c r="M45" s="125">
        <v>-4260.0</v>
      </c>
      <c r="N45" s="125">
        <v>-4959.0</v>
      </c>
      <c r="O45" s="121"/>
      <c r="P45" s="125">
        <v>-2374.0</v>
      </c>
      <c r="Q45" s="125">
        <v>-2374.0</v>
      </c>
      <c r="R45" s="125">
        <v>-2374.0</v>
      </c>
      <c r="S45" s="125">
        <v>-2374.0</v>
      </c>
      <c r="T45" s="62"/>
      <c r="U45" s="125">
        <v>0.0</v>
      </c>
      <c r="V45" s="125">
        <v>0.0</v>
      </c>
      <c r="W45" s="125" t="s">
        <v>622</v>
      </c>
      <c r="X45" s="125">
        <v>0.0</v>
      </c>
      <c r="Y45" s="62"/>
      <c r="Z45" s="125">
        <v>-46.0</v>
      </c>
      <c r="AA45" s="125">
        <v>-884.0</v>
      </c>
      <c r="AB45" s="125">
        <v>-10195.0</v>
      </c>
      <c r="AC45" s="125">
        <v>-1721.0</v>
      </c>
      <c r="AD45" s="62"/>
      <c r="AE45" s="125">
        <v>-52.0</v>
      </c>
      <c r="AF45" s="125">
        <v>-1401.0</v>
      </c>
      <c r="AG45" s="125">
        <v>-5016.0</v>
      </c>
      <c r="AH45" s="125">
        <v>-2533.0</v>
      </c>
      <c r="AI45" s="62"/>
      <c r="AJ45" s="125">
        <v>0.0</v>
      </c>
    </row>
    <row r="46" ht="22.5" customHeight="1">
      <c r="A46" s="62"/>
      <c r="B46" s="39">
        <v>154.0</v>
      </c>
      <c r="C46" s="62"/>
      <c r="D46" s="96" t="str">
        <f>VLOOKUP($B46,Suporte!$A:$D,MATCH(Menu!$M$15,Suporte!$1:$1,0),0)</f>
        <v>Pagamento de juros sobre passivo de arrendamento</v>
      </c>
      <c r="E46" s="62"/>
      <c r="F46" s="125">
        <v>-436.0</v>
      </c>
      <c r="G46" s="125">
        <v>-904.0</v>
      </c>
      <c r="H46" s="125">
        <v>-1744.0</v>
      </c>
      <c r="I46" s="125">
        <v>-2331.0</v>
      </c>
      <c r="J46" s="121"/>
      <c r="K46" s="125">
        <v>-640.0</v>
      </c>
      <c r="L46" s="125">
        <v>-1235.0</v>
      </c>
      <c r="M46" s="125">
        <v>-1905.0</v>
      </c>
      <c r="N46" s="125">
        <v>-2864.0</v>
      </c>
      <c r="O46" s="121"/>
      <c r="P46" s="125">
        <v>-998.0</v>
      </c>
      <c r="Q46" s="125">
        <v>-1975.0</v>
      </c>
      <c r="R46" s="125">
        <v>-2604.0</v>
      </c>
      <c r="S46" s="125">
        <v>-4588.0</v>
      </c>
      <c r="T46" s="62"/>
      <c r="U46" s="125">
        <v>-2376.0</v>
      </c>
      <c r="V46" s="125">
        <v>-4996.0</v>
      </c>
      <c r="W46" s="125">
        <v>-8247.0</v>
      </c>
      <c r="X46" s="125">
        <v>-13276.0</v>
      </c>
      <c r="Y46" s="62"/>
      <c r="Z46" s="125">
        <v>-3315.0</v>
      </c>
      <c r="AA46" s="125">
        <v>-6776.0</v>
      </c>
      <c r="AB46" s="125">
        <v>-11549.0</v>
      </c>
      <c r="AC46" s="125">
        <v>-13417.0</v>
      </c>
      <c r="AD46" s="62"/>
      <c r="AE46" s="125">
        <v>-3206.0</v>
      </c>
      <c r="AF46" s="125">
        <v>-6045.0</v>
      </c>
      <c r="AG46" s="125">
        <v>-9018.0</v>
      </c>
      <c r="AH46" s="125">
        <v>-11874.0</v>
      </c>
      <c r="AI46" s="62"/>
      <c r="AJ46" s="127">
        <v>-13046.0</v>
      </c>
    </row>
    <row r="47" ht="18.75" customHeight="1">
      <c r="A47" s="62"/>
      <c r="B47" s="39">
        <v>155.0</v>
      </c>
      <c r="C47" s="62"/>
      <c r="D47" s="96" t="str">
        <f>VLOOKUP($B47,Suporte!$A:$D,MATCH(Menu!$M$15,Suporte!$1:$1,0),0)</f>
        <v>Pagamento de juros de antecipação de recebíveis</v>
      </c>
      <c r="E47" s="62"/>
      <c r="F47" s="125" t="s">
        <v>622</v>
      </c>
      <c r="G47" s="125" t="s">
        <v>622</v>
      </c>
      <c r="H47" s="125" t="s">
        <v>622</v>
      </c>
      <c r="I47" s="125" t="s">
        <v>622</v>
      </c>
      <c r="J47" s="121"/>
      <c r="K47" s="125">
        <v>-2462.0</v>
      </c>
      <c r="L47" s="125" t="s">
        <v>622</v>
      </c>
      <c r="M47" s="125" t="s">
        <v>622</v>
      </c>
      <c r="N47" s="125" t="s">
        <v>622</v>
      </c>
      <c r="O47" s="121"/>
      <c r="P47" s="125">
        <v>-2791.0</v>
      </c>
      <c r="Q47" s="125">
        <v>-4299.0</v>
      </c>
      <c r="R47" s="125">
        <v>-5923.0</v>
      </c>
      <c r="S47" s="125">
        <v>-8473.0</v>
      </c>
      <c r="T47" s="62"/>
      <c r="U47" s="125">
        <v>-1852.0</v>
      </c>
      <c r="V47" s="125">
        <v>-4803.0</v>
      </c>
      <c r="W47" s="125">
        <v>-8218.0</v>
      </c>
      <c r="X47" s="125">
        <v>-10409.0</v>
      </c>
      <c r="Y47" s="62"/>
      <c r="Z47" s="125">
        <v>-5641.0</v>
      </c>
      <c r="AA47" s="125">
        <v>-8469.0</v>
      </c>
      <c r="AB47" s="125">
        <v>-6663.0</v>
      </c>
      <c r="AC47" s="125">
        <v>-14897.0</v>
      </c>
      <c r="AD47" s="62"/>
      <c r="AE47" s="125">
        <v>-2918.0</v>
      </c>
      <c r="AF47" s="125">
        <v>-6525.0</v>
      </c>
      <c r="AG47" s="125">
        <v>-9286.0</v>
      </c>
      <c r="AH47" s="125">
        <v>-8482.0</v>
      </c>
      <c r="AI47" s="62"/>
      <c r="AJ47" s="125">
        <v>0.0</v>
      </c>
    </row>
    <row r="48" ht="12.75" customHeight="1">
      <c r="A48" s="62"/>
      <c r="B48" s="39">
        <v>156.0</v>
      </c>
      <c r="C48" s="62"/>
      <c r="D48" s="96" t="str">
        <f>VLOOKUP($B48,Suporte!$A:$D,MATCH(Menu!$M$15,Suporte!$1:$1,0),0)</f>
        <v>Outros juros pagos</v>
      </c>
      <c r="E48" s="62"/>
      <c r="F48" s="125" t="s">
        <v>622</v>
      </c>
      <c r="G48" s="125" t="s">
        <v>622</v>
      </c>
      <c r="H48" s="125" t="s">
        <v>622</v>
      </c>
      <c r="I48" s="125" t="s">
        <v>622</v>
      </c>
      <c r="J48" s="121"/>
      <c r="K48" s="125">
        <v>-404.0</v>
      </c>
      <c r="L48" s="125" t="s">
        <v>622</v>
      </c>
      <c r="M48" s="125" t="s">
        <v>622</v>
      </c>
      <c r="N48" s="125" t="s">
        <v>622</v>
      </c>
      <c r="O48" s="121"/>
      <c r="P48" s="125">
        <v>-1079.0</v>
      </c>
      <c r="Q48" s="125">
        <v>-1958.0</v>
      </c>
      <c r="R48" s="125">
        <v>-2989.0</v>
      </c>
      <c r="S48" s="125">
        <v>-3972.0</v>
      </c>
      <c r="T48" s="62"/>
      <c r="U48" s="125">
        <v>-814.0</v>
      </c>
      <c r="V48" s="125">
        <v>-1517.0</v>
      </c>
      <c r="W48" s="125">
        <v>-2334.0</v>
      </c>
      <c r="X48" s="125">
        <v>-7534.0</v>
      </c>
      <c r="Y48" s="62"/>
      <c r="Z48" s="125">
        <v>-4021.0</v>
      </c>
      <c r="AA48" s="125">
        <v>-5781.0</v>
      </c>
      <c r="AB48" s="125">
        <v>-1688.0</v>
      </c>
      <c r="AC48" s="125">
        <v>-7601.0</v>
      </c>
      <c r="AD48" s="62"/>
      <c r="AE48" s="125">
        <v>-931.0</v>
      </c>
      <c r="AF48" s="125">
        <v>0.0</v>
      </c>
      <c r="AG48" s="125">
        <v>0.0</v>
      </c>
      <c r="AH48" s="125">
        <v>0.0</v>
      </c>
      <c r="AI48" s="62"/>
      <c r="AJ48" s="125">
        <v>0.0</v>
      </c>
    </row>
    <row r="49" ht="12.75" customHeight="1">
      <c r="A49" s="62"/>
      <c r="B49" s="39">
        <v>217.0</v>
      </c>
      <c r="C49" s="62"/>
      <c r="D49" s="96" t="str">
        <f>VLOOKUP($B49,Suporte!$A:$D,MATCH(Menu!$M$15,Suporte!$1:$1,0),0)</f>
        <v>Pagamento de contingências</v>
      </c>
      <c r="E49" s="62"/>
      <c r="F49" s="125">
        <v>0.0</v>
      </c>
      <c r="G49" s="125">
        <v>0.0</v>
      </c>
      <c r="H49" s="125">
        <v>0.0</v>
      </c>
      <c r="I49" s="125">
        <v>0.0</v>
      </c>
      <c r="J49" s="121"/>
      <c r="K49" s="125">
        <v>0.0</v>
      </c>
      <c r="L49" s="125">
        <v>0.0</v>
      </c>
      <c r="M49" s="125">
        <v>0.0</v>
      </c>
      <c r="N49" s="125">
        <v>0.0</v>
      </c>
      <c r="O49" s="121"/>
      <c r="P49" s="125">
        <v>0.0</v>
      </c>
      <c r="Q49" s="125">
        <v>0.0</v>
      </c>
      <c r="R49" s="125">
        <v>0.0</v>
      </c>
      <c r="S49" s="125">
        <v>0.0</v>
      </c>
      <c r="T49" s="121"/>
      <c r="U49" s="125">
        <v>0.0</v>
      </c>
      <c r="V49" s="125">
        <v>0.0</v>
      </c>
      <c r="W49" s="125">
        <v>0.0</v>
      </c>
      <c r="X49" s="125">
        <v>0.0</v>
      </c>
      <c r="Y49" s="62"/>
      <c r="Z49" s="125">
        <v>0.0</v>
      </c>
      <c r="AA49" s="125">
        <v>0.0</v>
      </c>
      <c r="AB49" s="125">
        <v>-15855.0</v>
      </c>
      <c r="AC49" s="125">
        <v>-15931.0</v>
      </c>
      <c r="AD49" s="62"/>
      <c r="AE49" s="125" t="s">
        <v>622</v>
      </c>
      <c r="AF49" s="125">
        <v>0.0</v>
      </c>
      <c r="AG49" s="125">
        <v>0.0</v>
      </c>
      <c r="AH49" s="125">
        <v>0.0</v>
      </c>
      <c r="AI49" s="62"/>
      <c r="AJ49" s="125">
        <v>0.0</v>
      </c>
    </row>
    <row r="50" ht="12.75" customHeight="1">
      <c r="A50" s="62"/>
      <c r="B50" s="39"/>
      <c r="C50" s="62"/>
      <c r="D50" s="99"/>
      <c r="E50" s="62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62"/>
      <c r="U50" s="121"/>
      <c r="V50" s="121"/>
      <c r="W50" s="121"/>
      <c r="X50" s="121"/>
      <c r="Y50" s="62"/>
      <c r="Z50" s="121"/>
      <c r="AA50" s="121"/>
      <c r="AB50" s="121"/>
      <c r="AC50" s="121"/>
      <c r="AD50" s="62"/>
      <c r="AE50" s="121"/>
      <c r="AF50" s="121"/>
      <c r="AG50" s="121"/>
      <c r="AH50" s="121"/>
      <c r="AI50" s="62"/>
      <c r="AJ50" s="121"/>
    </row>
    <row r="51" ht="21.0" customHeight="1">
      <c r="A51" s="62"/>
      <c r="B51" s="39">
        <v>157.0</v>
      </c>
      <c r="C51" s="62"/>
      <c r="D51" s="97" t="str">
        <f>VLOOKUP($B51,Suporte!$A:$D,MATCH(Menu!$M$15,Suporte!$1:$1,0),0)</f>
        <v>Fluxo de caixa líquido utilizado nas atividades operacionais</v>
      </c>
      <c r="E51" s="62"/>
      <c r="F51" s="139">
        <f t="shared" ref="F51:I51" si="13">SUM(F43:F49)</f>
        <v>-15970</v>
      </c>
      <c r="G51" s="139">
        <f t="shared" si="13"/>
        <v>-18067</v>
      </c>
      <c r="H51" s="139">
        <f t="shared" si="13"/>
        <v>-31299</v>
      </c>
      <c r="I51" s="139">
        <f t="shared" si="13"/>
        <v>-25632</v>
      </c>
      <c r="J51" s="121"/>
      <c r="K51" s="139">
        <f t="shared" ref="K51:N51" si="14">SUM(K43:K49)</f>
        <v>-16751</v>
      </c>
      <c r="L51" s="139">
        <f t="shared" si="14"/>
        <v>-16189</v>
      </c>
      <c r="M51" s="139">
        <f t="shared" si="14"/>
        <v>51971</v>
      </c>
      <c r="N51" s="139">
        <f t="shared" si="14"/>
        <v>-2882</v>
      </c>
      <c r="O51" s="121"/>
      <c r="P51" s="139">
        <f t="shared" ref="P51:S51" si="15">SUM(P43:P49)</f>
        <v>-118881</v>
      </c>
      <c r="Q51" s="139">
        <f t="shared" si="15"/>
        <v>-235497</v>
      </c>
      <c r="R51" s="139">
        <f t="shared" si="15"/>
        <v>-292327</v>
      </c>
      <c r="S51" s="139">
        <f t="shared" si="15"/>
        <v>-324952</v>
      </c>
      <c r="T51" s="62"/>
      <c r="U51" s="139">
        <f t="shared" ref="U51:X51" si="16">SUM(U43:U49)</f>
        <v>-36559</v>
      </c>
      <c r="V51" s="139">
        <f t="shared" si="16"/>
        <v>-13528</v>
      </c>
      <c r="W51" s="139">
        <f t="shared" si="16"/>
        <v>13560</v>
      </c>
      <c r="X51" s="139">
        <f t="shared" si="16"/>
        <v>35823</v>
      </c>
      <c r="Y51" s="62"/>
      <c r="Z51" s="139">
        <f t="shared" ref="Z51:AC51" si="17">SUM(Z43:Z49)</f>
        <v>-24920</v>
      </c>
      <c r="AA51" s="139">
        <f t="shared" si="17"/>
        <v>-46835</v>
      </c>
      <c r="AB51" s="139">
        <f t="shared" si="17"/>
        <v>-121351</v>
      </c>
      <c r="AC51" s="139">
        <f t="shared" si="17"/>
        <v>-52335</v>
      </c>
      <c r="AD51" s="62"/>
      <c r="AE51" s="139">
        <v>-20376.0</v>
      </c>
      <c r="AF51" s="139">
        <f t="shared" ref="AF51:AH51" si="18">SUM(AF43:AF49)</f>
        <v>-10543</v>
      </c>
      <c r="AG51" s="139">
        <f t="shared" si="18"/>
        <v>-74908</v>
      </c>
      <c r="AH51" s="139">
        <f t="shared" si="18"/>
        <v>-51005</v>
      </c>
      <c r="AI51" s="62"/>
      <c r="AJ51" s="139">
        <f>SUM(AJ43:AJ49)</f>
        <v>46538</v>
      </c>
    </row>
    <row r="52" ht="12.75" customHeight="1">
      <c r="A52" s="62"/>
      <c r="B52" s="39"/>
      <c r="C52" s="62"/>
      <c r="D52" s="99"/>
      <c r="E52" s="62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62"/>
      <c r="U52" s="121"/>
      <c r="V52" s="121"/>
      <c r="W52" s="121"/>
      <c r="X52" s="121"/>
      <c r="Y52" s="62"/>
      <c r="Z52" s="121"/>
      <c r="AA52" s="121"/>
      <c r="AB52" s="121"/>
      <c r="AC52" s="121"/>
      <c r="AD52" s="62"/>
      <c r="AE52" s="121"/>
      <c r="AF52" s="121"/>
      <c r="AG52" s="121"/>
      <c r="AH52" s="121"/>
      <c r="AI52" s="62"/>
      <c r="AJ52" s="121"/>
    </row>
    <row r="53" ht="21.0" customHeight="1">
      <c r="A53" s="101"/>
      <c r="B53" s="140">
        <v>158.0</v>
      </c>
      <c r="C53" s="101"/>
      <c r="D53" s="97" t="str">
        <f>VLOOKUP($B53,Suporte!$A:$D,MATCH(Menu!$M$15,Suporte!$1:$1,0),0)</f>
        <v>Fluxo de caixa das atividades de investimento</v>
      </c>
      <c r="E53" s="62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62"/>
      <c r="U53" s="121"/>
      <c r="V53" s="121"/>
      <c r="W53" s="121"/>
      <c r="X53" s="121"/>
      <c r="Y53" s="62"/>
      <c r="Z53" s="121"/>
      <c r="AA53" s="121"/>
      <c r="AB53" s="121"/>
      <c r="AC53" s="121"/>
      <c r="AD53" s="62"/>
      <c r="AE53" s="121"/>
      <c r="AF53" s="121"/>
      <c r="AG53" s="121"/>
      <c r="AH53" s="121"/>
      <c r="AI53" s="62"/>
      <c r="AJ53" s="121"/>
    </row>
    <row r="54" ht="12.75" customHeight="1">
      <c r="A54" s="62"/>
      <c r="B54" s="39"/>
      <c r="C54" s="62"/>
      <c r="D54" s="99"/>
      <c r="E54" s="62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62"/>
      <c r="U54" s="121"/>
      <c r="V54" s="121"/>
      <c r="W54" s="121"/>
      <c r="X54" s="121"/>
      <c r="Y54" s="62"/>
      <c r="Z54" s="121"/>
      <c r="AA54" s="121"/>
      <c r="AB54" s="121"/>
      <c r="AC54" s="121"/>
      <c r="AD54" s="62"/>
      <c r="AE54" s="121"/>
      <c r="AF54" s="121"/>
      <c r="AG54" s="121"/>
      <c r="AH54" s="121"/>
      <c r="AI54" s="62"/>
      <c r="AJ54" s="121"/>
    </row>
    <row r="55" ht="12.75" customHeight="1">
      <c r="A55" s="62"/>
      <c r="B55" s="39">
        <v>160.0</v>
      </c>
      <c r="C55" s="62"/>
      <c r="D55" s="96" t="str">
        <f>VLOOKUP($B55,Suporte!$A:$D,MATCH(Menu!$M$15,Suporte!$1:$1,0),0)</f>
        <v>Aumento de capital em controladas</v>
      </c>
      <c r="E55" s="62"/>
      <c r="F55" s="125" t="s">
        <v>622</v>
      </c>
      <c r="G55" s="125" t="s">
        <v>622</v>
      </c>
      <c r="H55" s="125" t="s">
        <v>622</v>
      </c>
      <c r="I55" s="125" t="s">
        <v>622</v>
      </c>
      <c r="J55" s="121"/>
      <c r="K55" s="125" t="s">
        <v>622</v>
      </c>
      <c r="L55" s="125" t="s">
        <v>622</v>
      </c>
      <c r="M55" s="125" t="s">
        <v>622</v>
      </c>
      <c r="N55" s="125" t="s">
        <v>622</v>
      </c>
      <c r="O55" s="121"/>
      <c r="P55" s="125">
        <v>3240.0</v>
      </c>
      <c r="Q55" s="125" t="s">
        <v>622</v>
      </c>
      <c r="R55" s="125">
        <v>0.0</v>
      </c>
      <c r="S55" s="125">
        <v>0.0</v>
      </c>
      <c r="T55" s="62"/>
      <c r="U55" s="125">
        <v>0.0</v>
      </c>
      <c r="V55" s="125">
        <v>0.0</v>
      </c>
      <c r="W55" s="125" t="s">
        <v>622</v>
      </c>
      <c r="X55" s="125">
        <v>0.0</v>
      </c>
      <c r="Y55" s="62"/>
      <c r="Z55" s="125">
        <v>0.0</v>
      </c>
      <c r="AA55" s="125">
        <v>0.0</v>
      </c>
      <c r="AB55" s="125">
        <v>0.0</v>
      </c>
      <c r="AC55" s="125">
        <v>0.0</v>
      </c>
      <c r="AD55" s="62"/>
      <c r="AE55" s="125" t="s">
        <v>622</v>
      </c>
      <c r="AF55" s="125" t="s">
        <v>622</v>
      </c>
      <c r="AG55" s="125">
        <v>0.0</v>
      </c>
      <c r="AH55" s="125" t="s">
        <v>622</v>
      </c>
      <c r="AI55" s="62"/>
      <c r="AJ55" s="125" t="s">
        <v>622</v>
      </c>
    </row>
    <row r="56" ht="23.25" customHeight="1">
      <c r="A56" s="62"/>
      <c r="B56" s="39">
        <v>224.0</v>
      </c>
      <c r="C56" s="62"/>
      <c r="D56" s="96" t="str">
        <f>VLOOKUP($B56,Suporte!$A:$D,MATCH(Menu!$M$15,Suporte!$1:$1,0),0)</f>
        <v>Efeito do caixa da incorporação de controlada</v>
      </c>
      <c r="E56" s="62"/>
      <c r="F56" s="125"/>
      <c r="G56" s="125"/>
      <c r="H56" s="125"/>
      <c r="I56" s="125"/>
      <c r="J56" s="121"/>
      <c r="K56" s="125"/>
      <c r="L56" s="125"/>
      <c r="M56" s="125"/>
      <c r="N56" s="125"/>
      <c r="O56" s="121"/>
      <c r="P56" s="125"/>
      <c r="Q56" s="125"/>
      <c r="R56" s="125"/>
      <c r="S56" s="125"/>
      <c r="T56" s="62"/>
      <c r="U56" s="125">
        <v>0.0</v>
      </c>
      <c r="V56" s="125">
        <v>0.0</v>
      </c>
      <c r="W56" s="125">
        <v>0.0</v>
      </c>
      <c r="X56" s="125">
        <v>0.0</v>
      </c>
      <c r="Y56" s="62"/>
      <c r="Z56" s="125">
        <v>0.0</v>
      </c>
      <c r="AA56" s="125">
        <v>0.0</v>
      </c>
      <c r="AB56" s="125">
        <v>0.0</v>
      </c>
      <c r="AC56" s="125">
        <v>0.0</v>
      </c>
      <c r="AD56" s="62"/>
      <c r="AE56" s="125">
        <v>0.0</v>
      </c>
      <c r="AF56" s="125">
        <v>0.0</v>
      </c>
      <c r="AG56" s="125">
        <v>0.0</v>
      </c>
      <c r="AH56" s="125">
        <v>20754.0</v>
      </c>
      <c r="AI56" s="62"/>
      <c r="AJ56" s="135">
        <v>0.0</v>
      </c>
    </row>
    <row r="57" ht="23.25" customHeight="1">
      <c r="A57" s="62"/>
      <c r="B57" s="39">
        <v>161.0</v>
      </c>
      <c r="C57" s="62"/>
      <c r="D57" s="96" t="str">
        <f>VLOOKUP($B57,Suporte!$A:$D,MATCH(Menu!$M$15,Suporte!$1:$1,0),0)</f>
        <v>Recursos provenientes da alienação de ativo imobilizado</v>
      </c>
      <c r="E57" s="62"/>
      <c r="F57" s="125" t="s">
        <v>622</v>
      </c>
      <c r="G57" s="125" t="s">
        <v>622</v>
      </c>
      <c r="H57" s="125" t="s">
        <v>622</v>
      </c>
      <c r="I57" s="125" t="s">
        <v>622</v>
      </c>
      <c r="J57" s="121"/>
      <c r="K57" s="125" t="s">
        <v>622</v>
      </c>
      <c r="L57" s="125" t="s">
        <v>622</v>
      </c>
      <c r="M57" s="125" t="s">
        <v>622</v>
      </c>
      <c r="N57" s="125" t="s">
        <v>622</v>
      </c>
      <c r="O57" s="121"/>
      <c r="P57" s="125" t="s">
        <v>622</v>
      </c>
      <c r="Q57" s="125">
        <v>3295.0</v>
      </c>
      <c r="R57" s="125">
        <v>3381.0</v>
      </c>
      <c r="S57" s="125">
        <v>4585.0</v>
      </c>
      <c r="T57" s="62"/>
      <c r="U57" s="125">
        <v>88.0</v>
      </c>
      <c r="V57" s="125">
        <v>91.0</v>
      </c>
      <c r="W57" s="125">
        <v>2424.0</v>
      </c>
      <c r="X57" s="125">
        <v>1850.0</v>
      </c>
      <c r="Y57" s="62"/>
      <c r="Z57" s="125">
        <v>48.0</v>
      </c>
      <c r="AA57" s="125">
        <v>63.0</v>
      </c>
      <c r="AB57" s="125">
        <v>84.0</v>
      </c>
      <c r="AC57" s="125">
        <v>90.0</v>
      </c>
      <c r="AD57" s="62"/>
      <c r="AE57" s="125">
        <v>889.0</v>
      </c>
      <c r="AF57" s="125">
        <v>1571.0</v>
      </c>
      <c r="AG57" s="125">
        <v>2284.0</v>
      </c>
      <c r="AH57" s="125" t="s">
        <v>622</v>
      </c>
      <c r="AI57" s="62"/>
      <c r="AJ57" s="125" t="s">
        <v>622</v>
      </c>
    </row>
    <row r="58" ht="12.75" customHeight="1">
      <c r="A58" s="62"/>
      <c r="B58" s="39">
        <v>162.0</v>
      </c>
      <c r="C58" s="62"/>
      <c r="D58" s="96" t="str">
        <f>VLOOKUP($B58,Suporte!$A:$D,MATCH(Menu!$M$15,Suporte!$1:$1,0),0)</f>
        <v>Aquisição do ativo imobilizado</v>
      </c>
      <c r="E58" s="62"/>
      <c r="F58" s="125">
        <v>-1525.0</v>
      </c>
      <c r="G58" s="125">
        <v>-4814.0</v>
      </c>
      <c r="H58" s="125">
        <v>-13267.0</v>
      </c>
      <c r="I58" s="125">
        <v>-19733.0</v>
      </c>
      <c r="J58" s="121"/>
      <c r="K58" s="125">
        <v>-572.0</v>
      </c>
      <c r="L58" s="125">
        <v>-1579.0</v>
      </c>
      <c r="M58" s="125">
        <v>-3943.0</v>
      </c>
      <c r="N58" s="125">
        <v>-14478.0</v>
      </c>
      <c r="O58" s="121"/>
      <c r="P58" s="125">
        <v>-5620.0</v>
      </c>
      <c r="Q58" s="125">
        <v>-14770.0</v>
      </c>
      <c r="R58" s="125">
        <v>-35181.0</v>
      </c>
      <c r="S58" s="125">
        <v>-57794.0</v>
      </c>
      <c r="T58" s="62"/>
      <c r="U58" s="125">
        <v>-13291.0</v>
      </c>
      <c r="V58" s="125">
        <v>-22666.0</v>
      </c>
      <c r="W58" s="125">
        <v>-25045.0</v>
      </c>
      <c r="X58" s="125">
        <v>-29004.0</v>
      </c>
      <c r="Y58" s="62"/>
      <c r="Z58" s="125">
        <v>-1309.0</v>
      </c>
      <c r="AA58" s="125">
        <v>-3096.0</v>
      </c>
      <c r="AB58" s="125">
        <v>-3667.0</v>
      </c>
      <c r="AC58" s="125">
        <v>-4517.0</v>
      </c>
      <c r="AD58" s="62"/>
      <c r="AE58" s="125">
        <v>-5677.0</v>
      </c>
      <c r="AF58" s="125">
        <v>-7359.0</v>
      </c>
      <c r="AG58" s="125">
        <v>-8805.0</v>
      </c>
      <c r="AH58" s="125">
        <v>-12255.0</v>
      </c>
      <c r="AI58" s="62"/>
      <c r="AJ58" s="127">
        <v>-6517.0</v>
      </c>
    </row>
    <row r="59" ht="12.75" customHeight="1">
      <c r="A59" s="62"/>
      <c r="B59" s="39">
        <v>163.0</v>
      </c>
      <c r="C59" s="62"/>
      <c r="D59" s="96" t="str">
        <f>VLOOKUP($B59,Suporte!$A:$D,MATCH(Menu!$M$15,Suporte!$1:$1,0),0)</f>
        <v>Aquisição do ativo intangível</v>
      </c>
      <c r="E59" s="62"/>
      <c r="F59" s="125">
        <v>-2191.0</v>
      </c>
      <c r="G59" s="125">
        <v>-4473.0</v>
      </c>
      <c r="H59" s="125">
        <v>-6983.0</v>
      </c>
      <c r="I59" s="125">
        <v>-9427.0</v>
      </c>
      <c r="J59" s="121"/>
      <c r="K59" s="125">
        <v>-2509.0</v>
      </c>
      <c r="L59" s="125">
        <v>-4693.0</v>
      </c>
      <c r="M59" s="125">
        <v>-7290.0</v>
      </c>
      <c r="N59" s="125">
        <v>-10286.0</v>
      </c>
      <c r="O59" s="121"/>
      <c r="P59" s="125">
        <v>-3105.0</v>
      </c>
      <c r="Q59" s="125">
        <v>-6836.0</v>
      </c>
      <c r="R59" s="125">
        <v>-13402.0</v>
      </c>
      <c r="S59" s="125">
        <v>-20736.0</v>
      </c>
      <c r="T59" s="62"/>
      <c r="U59" s="125">
        <v>-7342.0</v>
      </c>
      <c r="V59" s="125">
        <v>-13100.0</v>
      </c>
      <c r="W59" s="125">
        <v>-18106.0</v>
      </c>
      <c r="X59" s="125">
        <v>-22280.0</v>
      </c>
      <c r="Y59" s="62"/>
      <c r="Z59" s="125">
        <v>-3898.0</v>
      </c>
      <c r="AA59" s="125">
        <v>-7646.0</v>
      </c>
      <c r="AB59" s="125">
        <v>-11029.0</v>
      </c>
      <c r="AC59" s="125">
        <v>-14214.0</v>
      </c>
      <c r="AD59" s="62"/>
      <c r="AE59" s="125">
        <v>-3326.0</v>
      </c>
      <c r="AF59" s="125">
        <v>-6875.0</v>
      </c>
      <c r="AG59" s="125">
        <v>-10285.0</v>
      </c>
      <c r="AH59" s="125">
        <v>-15234.0</v>
      </c>
      <c r="AI59" s="62"/>
      <c r="AJ59" s="135">
        <v>0.0</v>
      </c>
    </row>
    <row r="60" ht="12.75" customHeight="1">
      <c r="A60" s="62"/>
      <c r="B60" s="39">
        <v>218.0</v>
      </c>
      <c r="C60" s="62"/>
      <c r="D60" s="96" t="str">
        <f>VLOOKUP($B60,Suporte!$A:$D,MATCH(Menu!$M$15,Suporte!$1:$1,0),0)</f>
        <v>Resgate de aplicação financeira</v>
      </c>
      <c r="E60" s="62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62"/>
      <c r="U60" s="121"/>
      <c r="V60" s="121"/>
      <c r="W60" s="121"/>
      <c r="X60" s="121"/>
      <c r="Y60" s="62"/>
      <c r="Z60" s="121"/>
      <c r="AA60" s="121"/>
      <c r="AB60" s="125">
        <v>47690.0</v>
      </c>
      <c r="AC60" s="125"/>
      <c r="AD60" s="62"/>
      <c r="AE60" s="125"/>
      <c r="AF60" s="125"/>
      <c r="AG60" s="125">
        <v>8909.0</v>
      </c>
      <c r="AH60" s="125"/>
      <c r="AI60" s="62"/>
      <c r="AJ60" s="125"/>
    </row>
    <row r="61" ht="12.75" customHeight="1">
      <c r="A61" s="62"/>
      <c r="B61" s="39"/>
      <c r="C61" s="62"/>
      <c r="D61" s="99"/>
      <c r="E61" s="62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62"/>
      <c r="U61" s="121"/>
      <c r="V61" s="121"/>
      <c r="W61" s="121"/>
      <c r="X61" s="121"/>
      <c r="Y61" s="62"/>
      <c r="Z61" s="121"/>
      <c r="AA61" s="121"/>
      <c r="AB61" s="121"/>
      <c r="AC61" s="121"/>
      <c r="AD61" s="62"/>
      <c r="AE61" s="121"/>
      <c r="AF61" s="121"/>
      <c r="AG61" s="121"/>
      <c r="AH61" s="121"/>
      <c r="AI61" s="62"/>
      <c r="AJ61" s="121"/>
    </row>
    <row r="62" ht="21.0" customHeight="1">
      <c r="A62" s="101"/>
      <c r="B62" s="39">
        <v>164.0</v>
      </c>
      <c r="C62" s="101"/>
      <c r="D62" s="97" t="str">
        <f>VLOOKUP($B62,Suporte!$A:$D,MATCH(Menu!$M$15,Suporte!$1:$1,0),0)</f>
        <v>Fluxo de caixa utilizado nas atividades de investimento</v>
      </c>
      <c r="E62" s="62"/>
      <c r="F62" s="139">
        <f t="shared" ref="F62:I62" si="19">SUM(F55:F59)</f>
        <v>-3716</v>
      </c>
      <c r="G62" s="139">
        <f t="shared" si="19"/>
        <v>-9287</v>
      </c>
      <c r="H62" s="139">
        <f t="shared" si="19"/>
        <v>-20250</v>
      </c>
      <c r="I62" s="139">
        <f t="shared" si="19"/>
        <v>-29160</v>
      </c>
      <c r="J62" s="121"/>
      <c r="K62" s="139">
        <f t="shared" ref="K62:N62" si="20">SUM(K55:K59)</f>
        <v>-3081</v>
      </c>
      <c r="L62" s="139">
        <f t="shared" si="20"/>
        <v>-6272</v>
      </c>
      <c r="M62" s="139">
        <f t="shared" si="20"/>
        <v>-11233</v>
      </c>
      <c r="N62" s="139">
        <f t="shared" si="20"/>
        <v>-24764</v>
      </c>
      <c r="O62" s="121"/>
      <c r="P62" s="139">
        <f t="shared" ref="P62:S62" si="21">SUM(P55:P59)</f>
        <v>-5485</v>
      </c>
      <c r="Q62" s="139">
        <f t="shared" si="21"/>
        <v>-18311</v>
      </c>
      <c r="R62" s="139">
        <f t="shared" si="21"/>
        <v>-45202</v>
      </c>
      <c r="S62" s="139">
        <f t="shared" si="21"/>
        <v>-73945</v>
      </c>
      <c r="T62" s="62"/>
      <c r="U62" s="139">
        <f t="shared" ref="U62:X62" si="22">SUM(U55:U59)</f>
        <v>-20545</v>
      </c>
      <c r="V62" s="139">
        <f t="shared" si="22"/>
        <v>-35675</v>
      </c>
      <c r="W62" s="139">
        <f t="shared" si="22"/>
        <v>-40727</v>
      </c>
      <c r="X62" s="139">
        <f t="shared" si="22"/>
        <v>-49434</v>
      </c>
      <c r="Y62" s="62"/>
      <c r="Z62" s="139">
        <f t="shared" ref="Z62:AA62" si="23">SUM(Z55:Z59)</f>
        <v>-5159</v>
      </c>
      <c r="AA62" s="139">
        <f t="shared" si="23"/>
        <v>-10679</v>
      </c>
      <c r="AB62" s="139">
        <f>SUM(AB55:AB60)</f>
        <v>33078</v>
      </c>
      <c r="AC62" s="139">
        <f>SUM(AC55:AC59)</f>
        <v>-18641</v>
      </c>
      <c r="AD62" s="62"/>
      <c r="AE62" s="139">
        <v>-3287.0</v>
      </c>
      <c r="AF62" s="139">
        <f>SUM(AF55:AF59)</f>
        <v>-12663</v>
      </c>
      <c r="AG62" s="139">
        <f>SUM(AG55:AG60)</f>
        <v>-7897</v>
      </c>
      <c r="AH62" s="139">
        <f>SUM(AH55:AH59)</f>
        <v>-6735</v>
      </c>
      <c r="AI62" s="62"/>
      <c r="AJ62" s="139">
        <f>SUM(AJ55:AJ59)</f>
        <v>-6517</v>
      </c>
    </row>
    <row r="63" ht="12.75" customHeight="1">
      <c r="A63" s="62"/>
      <c r="B63" s="39"/>
      <c r="C63" s="62"/>
      <c r="D63" s="99"/>
      <c r="E63" s="62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62"/>
      <c r="U63" s="121"/>
      <c r="V63" s="121"/>
      <c r="W63" s="121"/>
      <c r="X63" s="121"/>
      <c r="Y63" s="62"/>
      <c r="Z63" s="121"/>
      <c r="AA63" s="121"/>
      <c r="AB63" s="121"/>
      <c r="AC63" s="121"/>
      <c r="AD63" s="62"/>
      <c r="AE63" s="121"/>
      <c r="AF63" s="121"/>
      <c r="AG63" s="121"/>
      <c r="AH63" s="121"/>
      <c r="AI63" s="62"/>
      <c r="AJ63" s="121"/>
    </row>
    <row r="64" ht="23.25" customHeight="1">
      <c r="A64" s="101"/>
      <c r="B64" s="39">
        <v>165.0</v>
      </c>
      <c r="C64" s="101"/>
      <c r="D64" s="97" t="str">
        <f>VLOOKUP($B64,Suporte!$A:$D,MATCH(Menu!$M$15,Suporte!$1:$1,0),0)</f>
        <v>Fluxo de caixa das atividades de financiamento</v>
      </c>
      <c r="E64" s="62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62"/>
      <c r="U64" s="121"/>
      <c r="V64" s="121"/>
      <c r="W64" s="121"/>
      <c r="X64" s="121"/>
      <c r="Y64" s="62"/>
      <c r="Z64" s="121"/>
      <c r="AA64" s="121"/>
      <c r="AB64" s="121"/>
      <c r="AC64" s="121"/>
      <c r="AD64" s="62"/>
      <c r="AE64" s="121"/>
      <c r="AF64" s="121"/>
      <c r="AG64" s="121"/>
      <c r="AH64" s="121"/>
      <c r="AI64" s="62"/>
      <c r="AJ64" s="121"/>
    </row>
    <row r="65" ht="12.75" customHeight="1">
      <c r="A65" s="62"/>
      <c r="B65" s="39">
        <v>166.0</v>
      </c>
      <c r="C65" s="62"/>
      <c r="D65" s="96" t="str">
        <f>VLOOKUP($B65,Suporte!$A:$D,MATCH(Menu!$M$15,Suporte!$1:$1,0),0)</f>
        <v>Aumento de capital</v>
      </c>
      <c r="E65" s="62"/>
      <c r="F65" s="125">
        <v>19838.0</v>
      </c>
      <c r="G65" s="125">
        <v>22769.0</v>
      </c>
      <c r="H65" s="125">
        <v>35597.0</v>
      </c>
      <c r="I65" s="125">
        <v>35597.0</v>
      </c>
      <c r="J65" s="121"/>
      <c r="K65" s="125">
        <v>27360.0</v>
      </c>
      <c r="L65" s="125">
        <v>27360.0</v>
      </c>
      <c r="M65" s="125">
        <v>27360.0</v>
      </c>
      <c r="N65" s="125">
        <v>27360.0</v>
      </c>
      <c r="O65" s="121"/>
      <c r="P65" s="125">
        <v>777778.0</v>
      </c>
      <c r="Q65" s="125">
        <v>777778.0</v>
      </c>
      <c r="R65" s="125">
        <v>777778.0</v>
      </c>
      <c r="S65" s="125">
        <v>777778.0</v>
      </c>
      <c r="T65" s="62"/>
      <c r="U65" s="125">
        <v>0.0</v>
      </c>
      <c r="V65" s="125">
        <v>0.0</v>
      </c>
      <c r="W65" s="125" t="s">
        <v>622</v>
      </c>
      <c r="X65" s="141">
        <v>0.0</v>
      </c>
      <c r="Y65" s="62"/>
      <c r="Z65" s="125">
        <v>0.0</v>
      </c>
      <c r="AA65" s="125">
        <v>0.0</v>
      </c>
      <c r="AB65" s="125">
        <v>0.0</v>
      </c>
      <c r="AC65" s="125">
        <v>0.0</v>
      </c>
      <c r="AD65" s="62"/>
      <c r="AE65" s="125" t="s">
        <v>622</v>
      </c>
      <c r="AF65" s="125">
        <v>0.0</v>
      </c>
      <c r="AG65" s="125">
        <v>0.0</v>
      </c>
      <c r="AH65" s="125">
        <v>0.0</v>
      </c>
      <c r="AI65" s="62"/>
      <c r="AJ65" s="125">
        <v>0.0</v>
      </c>
    </row>
    <row r="66" ht="12.75" customHeight="1">
      <c r="A66" s="62"/>
      <c r="B66" s="140">
        <v>93.0</v>
      </c>
      <c r="C66" s="62"/>
      <c r="D66" s="96" t="str">
        <f>VLOOKUP($B66,Suporte!$A:$D,MATCH(Menu!$M$15,Suporte!$1:$1,0),0)</f>
        <v>Custos de emissão</v>
      </c>
      <c r="E66" s="62"/>
      <c r="F66" s="125" t="s">
        <v>622</v>
      </c>
      <c r="G66" s="125">
        <v>5017.0</v>
      </c>
      <c r="H66" s="125" t="s">
        <v>622</v>
      </c>
      <c r="I66" s="125" t="s">
        <v>622</v>
      </c>
      <c r="J66" s="125"/>
      <c r="K66" s="125" t="s">
        <v>622</v>
      </c>
      <c r="L66" s="125" t="s">
        <v>622</v>
      </c>
      <c r="M66" s="125" t="s">
        <v>622</v>
      </c>
      <c r="N66" s="125" t="s">
        <v>622</v>
      </c>
      <c r="O66" s="121"/>
      <c r="P66" s="125">
        <v>-35463.0</v>
      </c>
      <c r="Q66" s="125">
        <v>-35836.0</v>
      </c>
      <c r="R66" s="125">
        <v>-35990.0</v>
      </c>
      <c r="S66" s="125">
        <v>-35927.0</v>
      </c>
      <c r="T66" s="62"/>
      <c r="U66" s="125">
        <v>0.0</v>
      </c>
      <c r="V66" s="125">
        <v>0.0</v>
      </c>
      <c r="W66" s="125" t="s">
        <v>622</v>
      </c>
      <c r="X66" s="125">
        <v>0.0</v>
      </c>
      <c r="Y66" s="62"/>
      <c r="Z66" s="125">
        <v>0.0</v>
      </c>
      <c r="AA66" s="125">
        <v>0.0</v>
      </c>
      <c r="AB66" s="125">
        <v>0.0</v>
      </c>
      <c r="AC66" s="125">
        <v>0.0</v>
      </c>
      <c r="AD66" s="62"/>
      <c r="AE66" s="125" t="s">
        <v>622</v>
      </c>
      <c r="AF66" s="125">
        <v>0.0</v>
      </c>
      <c r="AG66" s="125">
        <v>0.0</v>
      </c>
      <c r="AH66" s="125">
        <v>0.0</v>
      </c>
      <c r="AI66" s="62"/>
      <c r="AJ66" s="125">
        <v>0.0</v>
      </c>
    </row>
    <row r="67" ht="12.75" customHeight="1">
      <c r="A67" s="62"/>
      <c r="B67" s="140">
        <v>168.0</v>
      </c>
      <c r="C67" s="62"/>
      <c r="D67" s="96" t="str">
        <f>VLOOKUP($B67,Suporte!$A:$D,MATCH(Menu!$M$15,Suporte!$1:$1,0),0)</f>
        <v>Captação de empréstimos</v>
      </c>
      <c r="E67" s="62"/>
      <c r="F67" s="125">
        <v>1012.0</v>
      </c>
      <c r="G67" s="125">
        <v>2234.0</v>
      </c>
      <c r="H67" s="125">
        <v>30975.0</v>
      </c>
      <c r="I67" s="125">
        <v>42212.0</v>
      </c>
      <c r="J67" s="121"/>
      <c r="K67" s="125">
        <v>25342.0</v>
      </c>
      <c r="L67" s="125">
        <v>25342.0</v>
      </c>
      <c r="M67" s="125">
        <v>27312.0</v>
      </c>
      <c r="N67" s="125">
        <v>95585.0</v>
      </c>
      <c r="O67" s="121"/>
      <c r="P67" s="125">
        <v>10308.0</v>
      </c>
      <c r="Q67" s="125">
        <v>10309.0</v>
      </c>
      <c r="R67" s="125">
        <v>10309.0</v>
      </c>
      <c r="S67" s="125">
        <v>10309.0</v>
      </c>
      <c r="T67" s="62"/>
      <c r="U67" s="125">
        <v>0.0</v>
      </c>
      <c r="V67" s="125">
        <v>0.0</v>
      </c>
      <c r="W67" s="125">
        <v>3888.0</v>
      </c>
      <c r="X67" s="125">
        <v>12863.0</v>
      </c>
      <c r="Y67" s="62"/>
      <c r="Z67" s="125">
        <v>7433.0</v>
      </c>
      <c r="AA67" s="125">
        <v>17491.0</v>
      </c>
      <c r="AB67" s="125">
        <v>33931.0</v>
      </c>
      <c r="AC67" s="125">
        <v>52187.0</v>
      </c>
      <c r="AD67" s="62"/>
      <c r="AE67" s="125">
        <v>11584.0</v>
      </c>
      <c r="AF67" s="125">
        <v>26843.0</v>
      </c>
      <c r="AG67" s="125">
        <v>26843.0</v>
      </c>
      <c r="AH67" s="125">
        <v>26843.0</v>
      </c>
      <c r="AI67" s="62"/>
      <c r="AJ67" s="135">
        <v>0.0</v>
      </c>
    </row>
    <row r="68" ht="22.5" customHeight="1">
      <c r="A68" s="62"/>
      <c r="B68" s="39">
        <v>169.0</v>
      </c>
      <c r="C68" s="62"/>
      <c r="D68" s="96" t="str">
        <f>VLOOKUP($B68,Suporte!$A:$D,MATCH(Menu!$M$15,Suporte!$1:$1,0),0)</f>
        <v>Pagamento de empréstimos e financiamentos</v>
      </c>
      <c r="E68" s="62"/>
      <c r="F68" s="125">
        <v>-302.0</v>
      </c>
      <c r="G68" s="125">
        <v>-819.0</v>
      </c>
      <c r="H68" s="125">
        <v>-9244.0</v>
      </c>
      <c r="I68" s="125">
        <v>-11966.0</v>
      </c>
      <c r="J68" s="121"/>
      <c r="K68" s="125">
        <v>-24765.0</v>
      </c>
      <c r="L68" s="125">
        <v>-27177.0</v>
      </c>
      <c r="M68" s="125">
        <v>-64385.0</v>
      </c>
      <c r="N68" s="125">
        <v>-66940.0</v>
      </c>
      <c r="O68" s="121"/>
      <c r="P68" s="125">
        <v>-79308.0</v>
      </c>
      <c r="Q68" s="125">
        <v>-80859.0</v>
      </c>
      <c r="R68" s="125">
        <v>-84217.0</v>
      </c>
      <c r="S68" s="125">
        <v>-84217.0</v>
      </c>
      <c r="T68" s="62"/>
      <c r="U68" s="125">
        <v>0.0</v>
      </c>
      <c r="V68" s="125">
        <v>0.0</v>
      </c>
      <c r="W68" s="125" t="s">
        <v>622</v>
      </c>
      <c r="X68" s="125">
        <v>0.0</v>
      </c>
      <c r="Y68" s="62"/>
      <c r="Z68" s="125">
        <v>-1770.0</v>
      </c>
      <c r="AA68" s="125">
        <v>-11739.0</v>
      </c>
      <c r="AB68" s="125">
        <v>-19982.0</v>
      </c>
      <c r="AC68" s="125">
        <v>-30230.0</v>
      </c>
      <c r="AD68" s="62"/>
      <c r="AE68" s="125">
        <v>-16377.0</v>
      </c>
      <c r="AF68" s="125">
        <v>-36277.0</v>
      </c>
      <c r="AG68" s="125">
        <v>-46168.0</v>
      </c>
      <c r="AH68" s="125">
        <v>-60295.0</v>
      </c>
      <c r="AI68" s="62"/>
      <c r="AJ68" s="135">
        <v>0.0</v>
      </c>
    </row>
    <row r="69" ht="22.5" customHeight="1">
      <c r="A69" s="62"/>
      <c r="B69" s="39">
        <v>170.0</v>
      </c>
      <c r="C69" s="62"/>
      <c r="D69" s="96" t="str">
        <f>VLOOKUP($B69,Suporte!$A:$D,MATCH(Menu!$M$15,Suporte!$1:$1,0),0)</f>
        <v>Pagamento de passivo de arrendamento</v>
      </c>
      <c r="E69" s="62"/>
      <c r="F69" s="125">
        <v>-1219.0</v>
      </c>
      <c r="G69" s="125">
        <v>-2772.0</v>
      </c>
      <c r="H69" s="125">
        <v>-5075.0</v>
      </c>
      <c r="I69" s="125">
        <v>-6472.0</v>
      </c>
      <c r="J69" s="121"/>
      <c r="K69" s="125">
        <v>-2191.0</v>
      </c>
      <c r="L69" s="125">
        <v>-4424.0</v>
      </c>
      <c r="M69" s="125">
        <v>-9427.0</v>
      </c>
      <c r="N69" s="125">
        <v>-10658.0</v>
      </c>
      <c r="O69" s="121"/>
      <c r="P69" s="125">
        <v>-3769.0</v>
      </c>
      <c r="Q69" s="125">
        <v>-7966.0</v>
      </c>
      <c r="R69" s="125">
        <v>-14046.0</v>
      </c>
      <c r="S69" s="125">
        <v>-21038.0</v>
      </c>
      <c r="T69" s="62"/>
      <c r="U69" s="125">
        <v>-8895.0</v>
      </c>
      <c r="V69" s="125">
        <v>-18637.0</v>
      </c>
      <c r="W69" s="125">
        <v>-28664.0</v>
      </c>
      <c r="X69" s="125">
        <v>-34461.0</v>
      </c>
      <c r="Y69" s="62"/>
      <c r="Z69" s="125">
        <v>-9146.0</v>
      </c>
      <c r="AA69" s="125">
        <v>-17692.0</v>
      </c>
      <c r="AB69" s="125">
        <v>-24192.0</v>
      </c>
      <c r="AC69" s="125">
        <v>-34672.0</v>
      </c>
      <c r="AD69" s="62"/>
      <c r="AE69" s="125">
        <v>-9099.0</v>
      </c>
      <c r="AF69" s="125">
        <v>-19148.0</v>
      </c>
      <c r="AG69" s="125">
        <v>-29564.0</v>
      </c>
      <c r="AH69" s="125">
        <v>-38404.0</v>
      </c>
      <c r="AI69" s="62"/>
      <c r="AJ69" s="127">
        <v>-28813.0</v>
      </c>
    </row>
    <row r="70" ht="12.75" customHeight="1">
      <c r="A70" s="62"/>
      <c r="B70" s="39"/>
      <c r="C70" s="62"/>
      <c r="D70" s="99"/>
      <c r="E70" s="62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62"/>
      <c r="U70" s="121"/>
      <c r="V70" s="121"/>
      <c r="W70" s="121"/>
      <c r="X70" s="121"/>
      <c r="Y70" s="62"/>
      <c r="Z70" s="121"/>
      <c r="AA70" s="121"/>
      <c r="AB70" s="121"/>
      <c r="AC70" s="121"/>
      <c r="AD70" s="62"/>
      <c r="AE70" s="121"/>
      <c r="AF70" s="121"/>
      <c r="AG70" s="121"/>
      <c r="AH70" s="121"/>
      <c r="AI70" s="62"/>
      <c r="AJ70" s="121"/>
    </row>
    <row r="71" ht="23.25" customHeight="1">
      <c r="A71" s="101"/>
      <c r="B71" s="39">
        <v>171.0</v>
      </c>
      <c r="C71" s="101"/>
      <c r="D71" s="97" t="str">
        <f>VLOOKUP($B71,Suporte!$A:$D,MATCH(Menu!$M$15,Suporte!$1:$1,0),0)</f>
        <v>Caixa líquido proveniente das atividades de financiamento</v>
      </c>
      <c r="E71" s="62"/>
      <c r="F71" s="139">
        <f t="shared" ref="F71:I71" si="24">SUM(F65:F69)</f>
        <v>19329</v>
      </c>
      <c r="G71" s="139">
        <f t="shared" si="24"/>
        <v>26429</v>
      </c>
      <c r="H71" s="139">
        <f t="shared" si="24"/>
        <v>52253</v>
      </c>
      <c r="I71" s="139">
        <f t="shared" si="24"/>
        <v>59371</v>
      </c>
      <c r="J71" s="121"/>
      <c r="K71" s="139">
        <f t="shared" ref="K71:N71" si="25">SUM(K65:K69)</f>
        <v>25746</v>
      </c>
      <c r="L71" s="139">
        <f t="shared" si="25"/>
        <v>21101</v>
      </c>
      <c r="M71" s="139">
        <f t="shared" si="25"/>
        <v>-19140</v>
      </c>
      <c r="N71" s="139">
        <f t="shared" si="25"/>
        <v>45347</v>
      </c>
      <c r="O71" s="121"/>
      <c r="P71" s="139">
        <f t="shared" ref="P71:S71" si="26">SUM(P65:P69)</f>
        <v>669546</v>
      </c>
      <c r="Q71" s="139">
        <f t="shared" si="26"/>
        <v>663426</v>
      </c>
      <c r="R71" s="139">
        <f t="shared" si="26"/>
        <v>653834</v>
      </c>
      <c r="S71" s="139">
        <f t="shared" si="26"/>
        <v>646905</v>
      </c>
      <c r="T71" s="62"/>
      <c r="U71" s="139">
        <f t="shared" ref="U71:X71" si="27">SUM(U65:U69)</f>
        <v>-8895</v>
      </c>
      <c r="V71" s="139">
        <f t="shared" si="27"/>
        <v>-18637</v>
      </c>
      <c r="W71" s="139">
        <f t="shared" si="27"/>
        <v>-24776</v>
      </c>
      <c r="X71" s="139">
        <f t="shared" si="27"/>
        <v>-21598</v>
      </c>
      <c r="Y71" s="62"/>
      <c r="Z71" s="139">
        <f t="shared" ref="Z71:AC71" si="28">SUM(Z65:Z69)</f>
        <v>-3483</v>
      </c>
      <c r="AA71" s="139">
        <f t="shared" si="28"/>
        <v>-11940</v>
      </c>
      <c r="AB71" s="139">
        <f t="shared" si="28"/>
        <v>-10243</v>
      </c>
      <c r="AC71" s="139">
        <f t="shared" si="28"/>
        <v>-12715</v>
      </c>
      <c r="AD71" s="62"/>
      <c r="AE71" s="139">
        <v>-13892.0</v>
      </c>
      <c r="AF71" s="139">
        <f t="shared" ref="AF71:AH71" si="29">SUM(AF65:AF69)</f>
        <v>-28582</v>
      </c>
      <c r="AG71" s="139">
        <f t="shared" si="29"/>
        <v>-48889</v>
      </c>
      <c r="AH71" s="139">
        <f t="shared" si="29"/>
        <v>-71856</v>
      </c>
      <c r="AI71" s="62"/>
      <c r="AJ71" s="139">
        <f>SUM(AJ65:AJ69)</f>
        <v>-28813</v>
      </c>
    </row>
    <row r="72" ht="12.75" customHeight="1">
      <c r="A72" s="62"/>
      <c r="B72" s="39"/>
      <c r="C72" s="62"/>
      <c r="D72" s="99"/>
      <c r="E72" s="62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62"/>
      <c r="U72" s="121"/>
      <c r="V72" s="121"/>
      <c r="W72" s="121"/>
      <c r="X72" s="121"/>
      <c r="Y72" s="62"/>
      <c r="Z72" s="121"/>
      <c r="AA72" s="121"/>
      <c r="AB72" s="121"/>
      <c r="AC72" s="121"/>
      <c r="AD72" s="62"/>
      <c r="AE72" s="121"/>
      <c r="AF72" s="121"/>
      <c r="AG72" s="121"/>
      <c r="AH72" s="121"/>
      <c r="AI72" s="62"/>
      <c r="AJ72" s="121"/>
    </row>
    <row r="73" ht="24.0" customHeight="1">
      <c r="A73" s="101"/>
      <c r="B73" s="39">
        <v>172.0</v>
      </c>
      <c r="C73" s="101"/>
      <c r="D73" s="97" t="str">
        <f>VLOOKUP($B73,Suporte!$A:$D,MATCH(Menu!$M$15,Suporte!$1:$1,0),0)</f>
        <v>Aumento (redução) líquida em caixa e equivalentes de caixa</v>
      </c>
      <c r="E73" s="62"/>
      <c r="F73" s="139">
        <f t="shared" ref="F73:I73" si="30">SUM(F71,F62,F51)</f>
        <v>-357</v>
      </c>
      <c r="G73" s="139">
        <f t="shared" si="30"/>
        <v>-925</v>
      </c>
      <c r="H73" s="139">
        <f t="shared" si="30"/>
        <v>704</v>
      </c>
      <c r="I73" s="139">
        <f t="shared" si="30"/>
        <v>4579</v>
      </c>
      <c r="J73" s="121"/>
      <c r="K73" s="139">
        <f t="shared" ref="K73:N73" si="31">SUM(K71,K62,K51)</f>
        <v>5914</v>
      </c>
      <c r="L73" s="139">
        <f t="shared" si="31"/>
        <v>-1360</v>
      </c>
      <c r="M73" s="139">
        <f t="shared" si="31"/>
        <v>21598</v>
      </c>
      <c r="N73" s="139">
        <f t="shared" si="31"/>
        <v>17701</v>
      </c>
      <c r="O73" s="121"/>
      <c r="P73" s="139">
        <f t="shared" ref="P73:S73" si="32">SUM(P71,P62,P51)</f>
        <v>545180</v>
      </c>
      <c r="Q73" s="139">
        <f t="shared" si="32"/>
        <v>409618</v>
      </c>
      <c r="R73" s="139">
        <f t="shared" si="32"/>
        <v>316305</v>
      </c>
      <c r="S73" s="139">
        <f t="shared" si="32"/>
        <v>248008</v>
      </c>
      <c r="T73" s="62"/>
      <c r="U73" s="139">
        <f t="shared" ref="U73:X73" si="33">SUM(U71,U62,U51)</f>
        <v>-65999</v>
      </c>
      <c r="V73" s="139">
        <f t="shared" si="33"/>
        <v>-67840</v>
      </c>
      <c r="W73" s="139">
        <f t="shared" si="33"/>
        <v>-51943</v>
      </c>
      <c r="X73" s="139">
        <f t="shared" si="33"/>
        <v>-35209</v>
      </c>
      <c r="Y73" s="62"/>
      <c r="Z73" s="139">
        <f t="shared" ref="Z73:AC73" si="34">SUM(Z71,Z62,Z51)</f>
        <v>-33562</v>
      </c>
      <c r="AA73" s="139">
        <f t="shared" si="34"/>
        <v>-69454</v>
      </c>
      <c r="AB73" s="139">
        <f t="shared" si="34"/>
        <v>-98516</v>
      </c>
      <c r="AC73" s="139">
        <f t="shared" si="34"/>
        <v>-83691</v>
      </c>
      <c r="AD73" s="62"/>
      <c r="AE73" s="139">
        <v>-33562.0</v>
      </c>
      <c r="AF73" s="139">
        <f t="shared" ref="AF73:AH73" si="35">SUM(AF71,AF62,AF51)</f>
        <v>-51788</v>
      </c>
      <c r="AG73" s="139">
        <f t="shared" si="35"/>
        <v>-131694</v>
      </c>
      <c r="AH73" s="139">
        <f t="shared" si="35"/>
        <v>-129596</v>
      </c>
      <c r="AI73" s="62"/>
      <c r="AJ73" s="139">
        <f>SUM(AJ71,AJ62,AJ51)</f>
        <v>11208</v>
      </c>
    </row>
    <row r="74" ht="12.75" customHeight="1">
      <c r="A74" s="62"/>
      <c r="B74" s="39"/>
      <c r="C74" s="62"/>
      <c r="D74" s="99"/>
      <c r="E74" s="62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62"/>
      <c r="U74" s="121"/>
      <c r="V74" s="121"/>
      <c r="W74" s="121"/>
      <c r="X74" s="121"/>
      <c r="Y74" s="62"/>
      <c r="Z74" s="121"/>
      <c r="AA74" s="121"/>
      <c r="AB74" s="121"/>
      <c r="AC74" s="121"/>
      <c r="AD74" s="62"/>
      <c r="AE74" s="121"/>
      <c r="AF74" s="121"/>
      <c r="AG74" s="121"/>
      <c r="AH74" s="121"/>
      <c r="AI74" s="62"/>
      <c r="AJ74" s="121"/>
    </row>
    <row r="75" ht="24.0" customHeight="1">
      <c r="A75" s="62"/>
      <c r="B75" s="39">
        <v>173.0</v>
      </c>
      <c r="C75" s="62"/>
      <c r="D75" s="97" t="str">
        <f>VLOOKUP($B75,Suporte!$A:$D,MATCH(Menu!$M$15,Suporte!$1:$1,0),0)</f>
        <v>Caixa e equivalentes de caixa no início do exercício</v>
      </c>
      <c r="E75" s="62"/>
      <c r="F75" s="125">
        <v>1244.0</v>
      </c>
      <c r="G75" s="125">
        <v>1244.0</v>
      </c>
      <c r="H75" s="125">
        <v>1244.0</v>
      </c>
      <c r="I75" s="125">
        <v>1244.0</v>
      </c>
      <c r="J75" s="121"/>
      <c r="K75" s="125">
        <v>5823.0</v>
      </c>
      <c r="L75" s="125">
        <v>5823.0</v>
      </c>
      <c r="M75" s="125">
        <v>5823.0</v>
      </c>
      <c r="N75" s="125">
        <v>5823.0</v>
      </c>
      <c r="O75" s="121"/>
      <c r="P75" s="125">
        <v>23524.0</v>
      </c>
      <c r="Q75" s="125">
        <v>23524.0</v>
      </c>
      <c r="R75" s="125">
        <v>23524.0</v>
      </c>
      <c r="S75" s="125">
        <v>23524.0</v>
      </c>
      <c r="T75" s="62"/>
      <c r="U75" s="125">
        <v>271532.0</v>
      </c>
      <c r="V75" s="125">
        <v>271532.0</v>
      </c>
      <c r="W75" s="125">
        <v>271532.0</v>
      </c>
      <c r="X75" s="125">
        <v>271532.0</v>
      </c>
      <c r="Y75" s="62"/>
      <c r="Z75" s="125">
        <v>236323.0</v>
      </c>
      <c r="AA75" s="125">
        <v>236323.0</v>
      </c>
      <c r="AB75" s="125">
        <v>236323.0</v>
      </c>
      <c r="AC75" s="125">
        <v>236323.0</v>
      </c>
      <c r="AD75" s="62"/>
      <c r="AE75" s="125">
        <v>152632.0</v>
      </c>
      <c r="AF75" s="142">
        <v>152632.0</v>
      </c>
      <c r="AG75" s="125">
        <v>152632.0</v>
      </c>
      <c r="AH75" s="125">
        <v>152632.0</v>
      </c>
      <c r="AI75" s="62"/>
      <c r="AJ75" s="125">
        <v>23036.0</v>
      </c>
    </row>
    <row r="76" ht="24.0" customHeight="1">
      <c r="A76" s="62"/>
      <c r="B76" s="39">
        <v>174.0</v>
      </c>
      <c r="C76" s="62"/>
      <c r="D76" s="97" t="str">
        <f>VLOOKUP($B76,Suporte!$A:$D,MATCH(Menu!$M$15,Suporte!$1:$1,0),0)</f>
        <v>Caixa e equivalentes de caixa no final do exercício</v>
      </c>
      <c r="E76" s="62"/>
      <c r="F76" s="136">
        <v>887.0</v>
      </c>
      <c r="G76" s="136">
        <v>319.0</v>
      </c>
      <c r="H76" s="136">
        <v>1948.0</v>
      </c>
      <c r="I76" s="136">
        <v>5823.0</v>
      </c>
      <c r="J76" s="121"/>
      <c r="K76" s="136">
        <v>11737.0</v>
      </c>
      <c r="L76" s="136">
        <v>4463.0</v>
      </c>
      <c r="M76" s="136">
        <v>27421.0</v>
      </c>
      <c r="N76" s="136">
        <v>23524.0</v>
      </c>
      <c r="O76" s="121"/>
      <c r="P76" s="136">
        <v>568704.0</v>
      </c>
      <c r="Q76" s="136">
        <v>433142.0</v>
      </c>
      <c r="R76" s="136">
        <v>339829.0</v>
      </c>
      <c r="S76" s="136">
        <v>271532.0</v>
      </c>
      <c r="T76" s="62"/>
      <c r="U76" s="136">
        <v>205533.0</v>
      </c>
      <c r="V76" s="136">
        <v>203692.0</v>
      </c>
      <c r="W76" s="136">
        <v>219589.0</v>
      </c>
      <c r="X76" s="136">
        <v>236323.0</v>
      </c>
      <c r="Y76" s="62"/>
      <c r="Z76" s="136">
        <v>202761.0</v>
      </c>
      <c r="AA76" s="136">
        <v>166869.0</v>
      </c>
      <c r="AB76" s="136">
        <v>137807.0</v>
      </c>
      <c r="AC76" s="136">
        <v>152632.0</v>
      </c>
      <c r="AD76" s="62"/>
      <c r="AE76" s="136">
        <v>114537.0</v>
      </c>
      <c r="AF76" s="143">
        <v>100844.0</v>
      </c>
      <c r="AG76" s="136">
        <v>20937.0</v>
      </c>
      <c r="AH76" s="136">
        <v>23036.0</v>
      </c>
      <c r="AI76" s="62"/>
      <c r="AJ76" s="136">
        <v>34244.0</v>
      </c>
    </row>
    <row r="77" ht="12.75" customHeight="1">
      <c r="A77" s="62"/>
      <c r="B77" s="140"/>
      <c r="C77" s="62"/>
      <c r="D77" s="99"/>
      <c r="E77" s="62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62"/>
      <c r="U77" s="121"/>
      <c r="V77" s="121"/>
      <c r="W77" s="121"/>
      <c r="X77" s="121"/>
      <c r="Y77" s="62"/>
      <c r="Z77" s="121"/>
      <c r="AA77" s="121"/>
      <c r="AB77" s="121"/>
      <c r="AC77" s="121"/>
      <c r="AD77" s="62"/>
      <c r="AE77" s="121"/>
      <c r="AF77" s="121"/>
      <c r="AG77" s="121"/>
      <c r="AH77" s="121"/>
      <c r="AI77" s="62"/>
      <c r="AJ77" s="121"/>
    </row>
    <row r="78" ht="19.5" customHeight="1">
      <c r="A78" s="101"/>
      <c r="B78" s="39">
        <v>172.0</v>
      </c>
      <c r="C78" s="101"/>
      <c r="D78" s="97" t="str">
        <f>VLOOKUP($B78,Suporte!$A:$D,MATCH(Menu!$M$15,Suporte!$1:$1,0),0)</f>
        <v>Aumento (redução) líquida em caixa e equivalentes de caixa</v>
      </c>
      <c r="E78" s="62"/>
      <c r="F78" s="120">
        <f t="shared" ref="F78:I78" si="36">F76-F75</f>
        <v>-357</v>
      </c>
      <c r="G78" s="120">
        <f t="shared" si="36"/>
        <v>-925</v>
      </c>
      <c r="H78" s="120">
        <f t="shared" si="36"/>
        <v>704</v>
      </c>
      <c r="I78" s="120">
        <f t="shared" si="36"/>
        <v>4579</v>
      </c>
      <c r="J78" s="121"/>
      <c r="K78" s="120">
        <f t="shared" ref="K78:N78" si="37">K76-K75</f>
        <v>5914</v>
      </c>
      <c r="L78" s="120">
        <f t="shared" si="37"/>
        <v>-1360</v>
      </c>
      <c r="M78" s="120">
        <f t="shared" si="37"/>
        <v>21598</v>
      </c>
      <c r="N78" s="120">
        <f t="shared" si="37"/>
        <v>17701</v>
      </c>
      <c r="O78" s="121"/>
      <c r="P78" s="120">
        <f t="shared" ref="P78:S78" si="38">P76-P75</f>
        <v>545180</v>
      </c>
      <c r="Q78" s="120">
        <f t="shared" si="38"/>
        <v>409618</v>
      </c>
      <c r="R78" s="120">
        <f t="shared" si="38"/>
        <v>316305</v>
      </c>
      <c r="S78" s="120">
        <f t="shared" si="38"/>
        <v>248008</v>
      </c>
      <c r="T78" s="62"/>
      <c r="U78" s="120">
        <f t="shared" ref="U78:X78" si="39">U76-U75</f>
        <v>-65999</v>
      </c>
      <c r="V78" s="120">
        <f t="shared" si="39"/>
        <v>-67840</v>
      </c>
      <c r="W78" s="120">
        <f t="shared" si="39"/>
        <v>-51943</v>
      </c>
      <c r="X78" s="120">
        <f t="shared" si="39"/>
        <v>-35209</v>
      </c>
      <c r="Y78" s="62"/>
      <c r="Z78" s="120">
        <f t="shared" ref="Z78:AC78" si="40">Z76-Z75</f>
        <v>-33562</v>
      </c>
      <c r="AA78" s="120">
        <f t="shared" si="40"/>
        <v>-69454</v>
      </c>
      <c r="AB78" s="120">
        <f t="shared" si="40"/>
        <v>-98516</v>
      </c>
      <c r="AC78" s="120">
        <f t="shared" si="40"/>
        <v>-83691</v>
      </c>
      <c r="AD78" s="62"/>
      <c r="AE78" s="120">
        <v>-38095.0</v>
      </c>
      <c r="AF78" s="120">
        <f t="shared" ref="AF78:AH78" si="41">AF76-AF75</f>
        <v>-51788</v>
      </c>
      <c r="AG78" s="120">
        <f t="shared" si="41"/>
        <v>-131695</v>
      </c>
      <c r="AH78" s="120">
        <f t="shared" si="41"/>
        <v>-129596</v>
      </c>
      <c r="AI78" s="62"/>
      <c r="AJ78" s="120">
        <f>AJ76-AJ75</f>
        <v>11208</v>
      </c>
    </row>
    <row r="79" ht="12.75" customHeight="1">
      <c r="A79" s="62"/>
      <c r="B79" s="140"/>
      <c r="C79" s="62"/>
      <c r="D79" s="99"/>
      <c r="E79" s="62"/>
      <c r="F79" s="138"/>
      <c r="G79" s="138"/>
      <c r="H79" s="138"/>
      <c r="I79" s="138"/>
      <c r="J79" s="121"/>
      <c r="K79" s="138"/>
      <c r="L79" s="138"/>
      <c r="M79" s="138"/>
      <c r="N79" s="138"/>
      <c r="O79" s="121"/>
      <c r="P79" s="138"/>
      <c r="Q79" s="138"/>
      <c r="R79" s="138"/>
      <c r="S79" s="138"/>
      <c r="T79" s="62"/>
      <c r="U79" s="138"/>
      <c r="V79" s="138"/>
      <c r="W79" s="138"/>
      <c r="X79" s="138"/>
      <c r="Y79" s="62"/>
      <c r="Z79" s="138"/>
      <c r="AA79" s="138"/>
      <c r="AB79" s="138"/>
      <c r="AC79" s="138"/>
      <c r="AD79" s="62"/>
      <c r="AE79" s="138"/>
      <c r="AF79" s="138"/>
      <c r="AG79" s="138"/>
      <c r="AH79" s="138"/>
      <c r="AI79" s="62"/>
      <c r="AJ79" s="138"/>
    </row>
    <row r="80" ht="12.75" customHeight="1">
      <c r="A80" s="62"/>
      <c r="B80" s="140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119"/>
      <c r="AF80" s="119"/>
      <c r="AG80" s="62"/>
      <c r="AH80" s="62"/>
      <c r="AI80" s="62"/>
      <c r="AJ80" s="62"/>
    </row>
  </sheetData>
  <mergeCells count="7">
    <mergeCell ref="D3:D4"/>
    <mergeCell ref="F3:I3"/>
    <mergeCell ref="K3:N3"/>
    <mergeCell ref="P3:S3"/>
    <mergeCell ref="U3:X3"/>
    <mergeCell ref="Z3:AC3"/>
    <mergeCell ref="AE3:AH3"/>
  </mergeCells>
  <conditionalFormatting sqref="B1:B80 A2 C2:AJ2">
    <cfRule type="cellIs" dxfId="0" priority="1" operator="greaterThan">
      <formula>0</formula>
    </cfRule>
  </conditionalFormatting>
  <printOptions/>
  <pageMargins bottom="0.787401575" footer="0.0" header="0.0" left="0.511811024" right="0.511811024" top="0.7874015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4.0" ySplit="3.0" topLeftCell="E4" activePane="bottomRight" state="frozen"/>
      <selection activeCell="E1" sqref="E1" pane="topRight"/>
      <selection activeCell="A4" sqref="A4" pane="bottomLeft"/>
      <selection activeCell="E4" sqref="E4" pane="bottomRight"/>
    </sheetView>
  </sheetViews>
  <sheetFormatPr customHeight="1" defaultColWidth="12.63" defaultRowHeight="15.0"/>
  <cols>
    <col customWidth="1" min="1" max="1" width="3.0"/>
    <col customWidth="1" hidden="1" min="2" max="2" width="5.63"/>
    <col customWidth="1" min="3" max="3" width="3.0"/>
    <col customWidth="1" min="4" max="4" width="28.25"/>
    <col customWidth="1" min="5" max="5" width="3.0"/>
    <col customWidth="1" hidden="1" min="6" max="10" width="10.88"/>
    <col customWidth="1" hidden="1" min="11" max="11" width="3.0"/>
    <col customWidth="1" hidden="1" min="12" max="16" width="10.88"/>
    <col customWidth="1" hidden="1" min="17" max="17" width="2.38"/>
    <col customWidth="1" hidden="1" min="18" max="22" width="10.88"/>
    <col customWidth="1" min="23" max="23" width="3.0"/>
    <col customWidth="1" min="24" max="28" width="10.88"/>
    <col customWidth="1" min="29" max="29" width="3.0"/>
    <col customWidth="1" min="30" max="34" width="10.88"/>
    <col customWidth="1" min="35" max="35" width="3.0"/>
    <col customWidth="1" min="36" max="41" width="10.88"/>
    <col customWidth="1" min="42" max="43" width="3.0"/>
    <col customWidth="1" min="44" max="44" width="10.88"/>
  </cols>
  <sheetData>
    <row r="1" ht="33.0" customHeight="1">
      <c r="A1" s="32"/>
      <c r="B1" s="32"/>
      <c r="C1" s="32"/>
      <c r="D1" s="33"/>
      <c r="E1" s="32"/>
      <c r="F1" s="34"/>
      <c r="G1" s="35"/>
      <c r="H1" s="36"/>
      <c r="I1" s="35"/>
      <c r="J1" s="36"/>
      <c r="K1" s="35"/>
      <c r="L1" s="36"/>
      <c r="M1" s="35"/>
      <c r="N1" s="37"/>
      <c r="O1" s="36"/>
      <c r="P1" s="35"/>
      <c r="Q1" s="36"/>
      <c r="R1" s="35"/>
      <c r="S1" s="36"/>
      <c r="T1" s="35"/>
      <c r="U1" s="36"/>
      <c r="V1" s="35"/>
      <c r="W1" s="38"/>
      <c r="X1" s="36"/>
      <c r="Y1" s="35"/>
      <c r="Z1" s="36"/>
      <c r="AA1" s="35"/>
      <c r="AB1" s="36"/>
      <c r="AC1" s="35"/>
      <c r="AD1" s="36"/>
      <c r="AE1" s="35"/>
      <c r="AF1" s="37"/>
      <c r="AG1" s="36"/>
      <c r="AH1" s="36"/>
      <c r="AI1" s="35"/>
      <c r="AJ1" s="35"/>
      <c r="AK1" s="35"/>
      <c r="AL1" s="35"/>
      <c r="AM1" s="144" t="s">
        <v>623</v>
      </c>
      <c r="AN1" s="35"/>
      <c r="AO1" s="35"/>
      <c r="AP1" s="35"/>
      <c r="AQ1" s="35"/>
      <c r="AR1" s="35"/>
    </row>
    <row r="2" hidden="1">
      <c r="A2" s="39"/>
      <c r="B2" s="39"/>
      <c r="C2" s="39"/>
      <c r="D2" s="39"/>
      <c r="E2" s="39"/>
      <c r="F2" s="39">
        <v>177.0</v>
      </c>
      <c r="G2" s="39">
        <v>178.0</v>
      </c>
      <c r="H2" s="39">
        <v>179.0</v>
      </c>
      <c r="I2" s="39">
        <v>180.0</v>
      </c>
      <c r="J2" s="39"/>
      <c r="K2" s="39"/>
      <c r="L2" s="39">
        <v>181.0</v>
      </c>
      <c r="M2" s="39">
        <v>182.0</v>
      </c>
      <c r="N2" s="39">
        <v>183.0</v>
      </c>
      <c r="O2" s="39">
        <v>184.0</v>
      </c>
      <c r="P2" s="39"/>
      <c r="Q2" s="39"/>
      <c r="R2" s="39">
        <v>185.0</v>
      </c>
      <c r="S2" s="39">
        <v>186.0</v>
      </c>
      <c r="T2" s="39">
        <v>187.0</v>
      </c>
      <c r="U2" s="39">
        <v>184.0</v>
      </c>
      <c r="V2" s="39"/>
      <c r="W2" s="39"/>
      <c r="X2" s="39">
        <v>189.0</v>
      </c>
      <c r="Y2" s="39">
        <v>190.0</v>
      </c>
      <c r="Z2" s="39">
        <v>191.0</v>
      </c>
      <c r="AA2" s="39">
        <v>192.0</v>
      </c>
      <c r="AB2" s="39"/>
      <c r="AC2" s="39"/>
      <c r="AD2" s="39">
        <v>193.0</v>
      </c>
      <c r="AE2" s="39">
        <v>194.0</v>
      </c>
      <c r="AF2" s="39">
        <v>195.0</v>
      </c>
      <c r="AG2" s="39">
        <v>212.0</v>
      </c>
      <c r="AH2" s="39"/>
      <c r="AI2" s="39"/>
      <c r="AJ2" s="39">
        <v>213.0</v>
      </c>
      <c r="AK2" s="39">
        <v>214.0</v>
      </c>
      <c r="AL2" s="39">
        <v>215.0</v>
      </c>
      <c r="AM2" s="39">
        <v>215.0</v>
      </c>
      <c r="AN2" s="39">
        <v>216.0</v>
      </c>
      <c r="AO2" s="39"/>
      <c r="AP2" s="39"/>
      <c r="AQ2" s="39"/>
      <c r="AR2" s="39">
        <v>216.0</v>
      </c>
    </row>
    <row r="3" ht="33.0" customHeight="1">
      <c r="A3" s="92"/>
      <c r="B3" s="39">
        <v>1.0</v>
      </c>
      <c r="C3" s="92"/>
      <c r="D3" s="114" t="str">
        <f>VLOOKUP($B3,Suporte!$A:$D,MATCH(Menu!$M$15,Suporte!$1:$1,0),)</f>
        <v>Desempenho Operacional e Financeiro (Em milhares de Reais)</v>
      </c>
      <c r="E3" s="92"/>
      <c r="F3" s="93" t="str">
        <f>VLOOKUP(F$2,Suporte!$A:$D,MATCH(Menu!$M$15,Suporte!$1:$1,0),0)</f>
        <v>1T19</v>
      </c>
      <c r="G3" s="93" t="str">
        <f>VLOOKUP(G$2,Suporte!$A:$D,MATCH(Menu!$M$15,Suporte!$1:$1,0),0)</f>
        <v>2T19</v>
      </c>
      <c r="H3" s="93" t="str">
        <f>VLOOKUP(H$2,Suporte!$A:$D,MATCH(Menu!$M$15,Suporte!$1:$1,0),0)</f>
        <v>3T19</v>
      </c>
      <c r="I3" s="93" t="str">
        <f>VLOOKUP(I$2,Suporte!$A:$D,MATCH(Menu!$M$15,Suporte!$1:$1,0),0)</f>
        <v>4T19</v>
      </c>
      <c r="J3" s="93">
        <v>2019.0</v>
      </c>
      <c r="K3" s="37"/>
      <c r="L3" s="93" t="str">
        <f>VLOOKUP(L$2,Suporte!$A:$D,MATCH(Menu!$M$15,Suporte!$1:$1,0),0)</f>
        <v>1T20</v>
      </c>
      <c r="M3" s="93" t="str">
        <f>VLOOKUP(M$2,Suporte!$A:$D,MATCH(Menu!$M$15,Suporte!$1:$1,0),0)</f>
        <v>2T20</v>
      </c>
      <c r="N3" s="93" t="str">
        <f>VLOOKUP(N$2,Suporte!$A:$D,MATCH(Menu!$M$15,Suporte!$1:$1,0),0)</f>
        <v>3T20</v>
      </c>
      <c r="O3" s="93" t="str">
        <f>VLOOKUP(O$2,Suporte!$A:$D,MATCH(Menu!$M$15,Suporte!$1:$1,0),0)</f>
        <v>4T20</v>
      </c>
      <c r="P3" s="93">
        <v>2020.0</v>
      </c>
      <c r="Q3" s="92"/>
      <c r="R3" s="93" t="str">
        <f>VLOOKUP(R$2,Suporte!$A:$D,MATCH(Menu!$M$15,Suporte!$1:$1,0),0)</f>
        <v>1T21</v>
      </c>
      <c r="S3" s="93" t="str">
        <f>VLOOKUP(S$2,Suporte!$A:$D,MATCH(Menu!$M$15,Suporte!$1:$1,0),0)</f>
        <v>2T21</v>
      </c>
      <c r="T3" s="93" t="str">
        <f>VLOOKUP(T$2,Suporte!$A:$D,MATCH(Menu!$M$15,Suporte!$1:$1,0),0)</f>
        <v>3T21</v>
      </c>
      <c r="U3" s="93" t="str">
        <f>VLOOKUP(U$2,Suporte!$A:$D,MATCH(Menu!$M$15,Suporte!$1:$1,0),0)</f>
        <v>4T20</v>
      </c>
      <c r="V3" s="93">
        <v>2021.0</v>
      </c>
      <c r="W3" s="37"/>
      <c r="X3" s="93" t="str">
        <f>VLOOKUP(X$2,Suporte!$A:$D,MATCH(Menu!$M$15,Suporte!$1:$1,0),0)</f>
        <v>1T22</v>
      </c>
      <c r="Y3" s="93" t="str">
        <f>VLOOKUP(Y$2,Suporte!$A:$D,MATCH(Menu!$M$15,Suporte!$1:$1,0),0)</f>
        <v>2T22</v>
      </c>
      <c r="Z3" s="93" t="str">
        <f>VLOOKUP(Z$2,Suporte!$A:$D,MATCH(Menu!$M$15,Suporte!$1:$1,0),0)</f>
        <v>3T22</v>
      </c>
      <c r="AA3" s="93" t="str">
        <f>VLOOKUP(AA$2,Suporte!$A:$D,MATCH(Menu!$M$15,Suporte!$1:$1,0),0)</f>
        <v>4T22</v>
      </c>
      <c r="AB3" s="93">
        <v>2022.0</v>
      </c>
      <c r="AC3" s="37"/>
      <c r="AD3" s="93" t="str">
        <f>VLOOKUP(AD$2,Suporte!$A:$D,MATCH(Menu!$M$15,Suporte!$1:$1,0),0)</f>
        <v>1T23</v>
      </c>
      <c r="AE3" s="93" t="str">
        <f>VLOOKUP(AE$2,Suporte!$A:$D,MATCH(Menu!$M$15,Suporte!$1:$1,0),0)</f>
        <v>2T23</v>
      </c>
      <c r="AF3" s="93" t="str">
        <f>VLOOKUP(AF$2,Suporte!$A:$D,MATCH(Menu!$M$15,Suporte!$1:$1,0),0)</f>
        <v>3T23</v>
      </c>
      <c r="AG3" s="93" t="str">
        <f>VLOOKUP(AG$2,Suporte!$A:$D,MATCH(Menu!$M$15,Suporte!$1:$1,0),0)</f>
        <v>4T23</v>
      </c>
      <c r="AH3" s="93">
        <v>2023.0</v>
      </c>
      <c r="AI3" s="37"/>
      <c r="AJ3" s="93" t="str">
        <f>VLOOKUP(AJ$2,Suporte!$A:$D,MATCH(Menu!$M$15,Suporte!$1:$1,0),0)</f>
        <v>1T24</v>
      </c>
      <c r="AK3" s="93" t="str">
        <f>VLOOKUP(AK$2,Suporte!$A:$D,MATCH(Menu!$M$15,Suporte!$1:$1,0),0)</f>
        <v>2T24</v>
      </c>
      <c r="AL3" s="93" t="str">
        <f>VLOOKUP(AL$2,Suporte!$A:$D,MATCH(Menu!$M$15,Suporte!$1:$1,0),0)</f>
        <v>3T24</v>
      </c>
      <c r="AM3" s="93" t="s">
        <v>594</v>
      </c>
      <c r="AN3" s="94" t="str">
        <f>VLOOKUP(AN$2,Suporte!$A:$D,MATCH(Menu!$M$15,Suporte!$1:$1,0),0)</f>
        <v>4T24</v>
      </c>
      <c r="AO3" s="94">
        <v>2024.0</v>
      </c>
      <c r="AP3" s="37"/>
      <c r="AQ3" s="37"/>
      <c r="AR3" s="46" t="s">
        <v>619</v>
      </c>
    </row>
    <row r="4">
      <c r="A4" s="32"/>
      <c r="B4" s="39"/>
      <c r="C4" s="32"/>
      <c r="D4" s="95"/>
      <c r="E4" s="32"/>
      <c r="F4" s="48"/>
      <c r="G4" s="48"/>
      <c r="H4" s="48"/>
      <c r="I4" s="48"/>
      <c r="J4" s="48"/>
      <c r="K4" s="37"/>
      <c r="L4" s="48"/>
      <c r="M4" s="48"/>
      <c r="N4" s="48"/>
      <c r="O4" s="48"/>
      <c r="P4" s="48"/>
      <c r="Q4" s="49"/>
      <c r="R4" s="48"/>
      <c r="S4" s="48"/>
      <c r="T4" s="48"/>
      <c r="U4" s="48"/>
      <c r="V4" s="48"/>
      <c r="W4" s="37"/>
      <c r="X4" s="48"/>
      <c r="Y4" s="48"/>
      <c r="Z4" s="48"/>
      <c r="AA4" s="48"/>
      <c r="AB4" s="48"/>
      <c r="AC4" s="37"/>
      <c r="AD4" s="48"/>
      <c r="AE4" s="48"/>
      <c r="AF4" s="48"/>
      <c r="AG4" s="48"/>
      <c r="AH4" s="48"/>
      <c r="AI4" s="37"/>
      <c r="AJ4" s="48"/>
      <c r="AK4" s="48"/>
      <c r="AL4" s="48"/>
      <c r="AM4" s="48"/>
      <c r="AN4" s="48"/>
      <c r="AO4" s="48"/>
      <c r="AP4" s="37"/>
      <c r="AQ4" s="37"/>
      <c r="AR4" s="48"/>
    </row>
    <row r="5">
      <c r="A5" s="32"/>
      <c r="B5" s="39">
        <v>2.0</v>
      </c>
      <c r="C5" s="32"/>
      <c r="D5" s="145" t="str">
        <f>VLOOKUP($B5,Suporte!$A:$D,MATCH(Menu!$M$15,Suporte!$1:$1,0),)</f>
        <v>Total de lojas</v>
      </c>
      <c r="E5" s="32"/>
      <c r="F5" s="146">
        <f t="shared" ref="F5:I5" si="1">SUM(F6:F8)</f>
        <v>7</v>
      </c>
      <c r="G5" s="146">
        <f t="shared" si="1"/>
        <v>8</v>
      </c>
      <c r="H5" s="146">
        <f t="shared" si="1"/>
        <v>9</v>
      </c>
      <c r="I5" s="146">
        <f t="shared" si="1"/>
        <v>9</v>
      </c>
      <c r="J5" s="146">
        <f t="shared" ref="J5:J8" si="7">I5</f>
        <v>9</v>
      </c>
      <c r="K5" s="37"/>
      <c r="L5" s="146">
        <f t="shared" ref="L5:O5" si="2">SUM(L6:L8)</f>
        <v>10</v>
      </c>
      <c r="M5" s="146">
        <f t="shared" si="2"/>
        <v>10</v>
      </c>
      <c r="N5" s="146">
        <f t="shared" si="2"/>
        <v>9</v>
      </c>
      <c r="O5" s="146">
        <f t="shared" si="2"/>
        <v>11</v>
      </c>
      <c r="P5" s="146">
        <f t="shared" ref="P5:P8" si="8">O5</f>
        <v>11</v>
      </c>
      <c r="Q5" s="49"/>
      <c r="R5" s="146">
        <f t="shared" ref="R5:U5" si="3">SUM(R6:R8)</f>
        <v>11</v>
      </c>
      <c r="S5" s="146">
        <f t="shared" si="3"/>
        <v>11</v>
      </c>
      <c r="T5" s="146">
        <f t="shared" si="3"/>
        <v>12</v>
      </c>
      <c r="U5" s="146">
        <f t="shared" si="3"/>
        <v>14</v>
      </c>
      <c r="V5" s="146">
        <f t="shared" ref="V5:V8" si="9">U5</f>
        <v>14</v>
      </c>
      <c r="W5" s="37"/>
      <c r="X5" s="146">
        <f t="shared" ref="X5:AA5" si="4">SUM(X6:X8)</f>
        <v>19</v>
      </c>
      <c r="Y5" s="146">
        <f t="shared" si="4"/>
        <v>21</v>
      </c>
      <c r="Z5" s="146">
        <f t="shared" si="4"/>
        <v>21</v>
      </c>
      <c r="AA5" s="146">
        <f t="shared" si="4"/>
        <v>19</v>
      </c>
      <c r="AB5" s="146">
        <f t="shared" ref="AB5:AB8" si="10">AA5</f>
        <v>19</v>
      </c>
      <c r="AC5" s="37"/>
      <c r="AD5" s="146">
        <f t="shared" ref="AD5:AG5" si="5">SUM(AD6:AD8)</f>
        <v>19</v>
      </c>
      <c r="AE5" s="146">
        <f t="shared" si="5"/>
        <v>19</v>
      </c>
      <c r="AF5" s="146">
        <f t="shared" si="5"/>
        <v>19</v>
      </c>
      <c r="AG5" s="146">
        <f t="shared" si="5"/>
        <v>19</v>
      </c>
      <c r="AH5" s="146">
        <f t="shared" ref="AH5:AH8" si="11">AG5</f>
        <v>19</v>
      </c>
      <c r="AI5" s="37"/>
      <c r="AJ5" s="146">
        <v>19.0</v>
      </c>
      <c r="AK5" s="146">
        <v>19.0</v>
      </c>
      <c r="AL5" s="146">
        <f>AL6+AL7+AL8</f>
        <v>17</v>
      </c>
      <c r="AM5" s="146">
        <v>17.0</v>
      </c>
      <c r="AN5" s="146">
        <f t="shared" ref="AN5:AO5" si="6">SUM(AN6:AN9)</f>
        <v>67</v>
      </c>
      <c r="AO5" s="146">
        <f t="shared" si="6"/>
        <v>67</v>
      </c>
      <c r="AP5" s="37"/>
      <c r="AQ5" s="37"/>
      <c r="AR5" s="146">
        <f>SUM(AR6:AR9)</f>
        <v>67</v>
      </c>
    </row>
    <row r="6">
      <c r="A6" s="32"/>
      <c r="B6" s="39">
        <v>3.0</v>
      </c>
      <c r="C6" s="32"/>
      <c r="D6" s="147" t="str">
        <f>VLOOKUP($B6,Suporte!$A:$D,MATCH(Menu!$M$15,Suporte!$1:$1,0),)</f>
        <v>Megastore</v>
      </c>
      <c r="E6" s="32"/>
      <c r="F6" s="57">
        <v>0.0</v>
      </c>
      <c r="G6" s="57">
        <v>0.0</v>
      </c>
      <c r="H6" s="57">
        <v>1.0</v>
      </c>
      <c r="I6" s="57">
        <v>1.0</v>
      </c>
      <c r="J6" s="57">
        <f t="shared" si="7"/>
        <v>1</v>
      </c>
      <c r="K6" s="148"/>
      <c r="L6" s="57">
        <v>1.0</v>
      </c>
      <c r="M6" s="34">
        <v>1.0</v>
      </c>
      <c r="N6" s="34">
        <v>1.0</v>
      </c>
      <c r="O6" s="34">
        <v>2.0</v>
      </c>
      <c r="P6" s="57">
        <f t="shared" si="8"/>
        <v>2</v>
      </c>
      <c r="Q6" s="57"/>
      <c r="R6" s="34">
        <v>2.0</v>
      </c>
      <c r="S6" s="34">
        <v>3.0</v>
      </c>
      <c r="T6" s="34">
        <v>4.0</v>
      </c>
      <c r="U6" s="34">
        <v>6.0</v>
      </c>
      <c r="V6" s="57">
        <f t="shared" si="9"/>
        <v>6</v>
      </c>
      <c r="W6" s="37"/>
      <c r="X6" s="34">
        <v>7.0</v>
      </c>
      <c r="Y6" s="34">
        <v>8.0</v>
      </c>
      <c r="Z6" s="34">
        <v>9.0</v>
      </c>
      <c r="AA6" s="34">
        <v>10.0</v>
      </c>
      <c r="AB6" s="57">
        <f t="shared" si="10"/>
        <v>10</v>
      </c>
      <c r="AC6" s="37"/>
      <c r="AD6" s="34">
        <v>10.0</v>
      </c>
      <c r="AE6" s="34">
        <v>9.0</v>
      </c>
      <c r="AF6" s="34">
        <v>9.0</v>
      </c>
      <c r="AG6" s="34">
        <v>9.0</v>
      </c>
      <c r="AH6" s="57">
        <f t="shared" si="11"/>
        <v>9</v>
      </c>
      <c r="AI6" s="37"/>
      <c r="AJ6" s="34">
        <v>11.0</v>
      </c>
      <c r="AK6" s="34">
        <v>11.0</v>
      </c>
      <c r="AL6" s="34">
        <v>10.0</v>
      </c>
      <c r="AM6" s="34">
        <v>10.0</v>
      </c>
      <c r="AN6" s="149">
        <v>9.0</v>
      </c>
      <c r="AO6" s="57">
        <f t="shared" ref="AO6:AO8" si="12">AN6</f>
        <v>9</v>
      </c>
      <c r="AP6" s="37"/>
      <c r="AQ6" s="37"/>
      <c r="AR6" s="149">
        <v>9.0</v>
      </c>
    </row>
    <row r="7">
      <c r="A7" s="32"/>
      <c r="B7" s="39">
        <v>4.0</v>
      </c>
      <c r="C7" s="32"/>
      <c r="D7" s="147" t="str">
        <f>VLOOKUP($B7,Suporte!$A:$D,MATCH(Menu!$M$15,Suporte!$1:$1,0),)</f>
        <v>Outlet</v>
      </c>
      <c r="E7" s="32"/>
      <c r="F7" s="57">
        <v>4.0</v>
      </c>
      <c r="G7" s="57">
        <v>4.0</v>
      </c>
      <c r="H7" s="57">
        <v>4.0</v>
      </c>
      <c r="I7" s="57">
        <v>4.0</v>
      </c>
      <c r="J7" s="57">
        <f t="shared" si="7"/>
        <v>4</v>
      </c>
      <c r="K7" s="148"/>
      <c r="L7" s="57">
        <v>4.0</v>
      </c>
      <c r="M7" s="34">
        <v>4.0</v>
      </c>
      <c r="N7" s="34">
        <v>3.0</v>
      </c>
      <c r="O7" s="34">
        <v>4.0</v>
      </c>
      <c r="P7" s="57">
        <f t="shared" si="8"/>
        <v>4</v>
      </c>
      <c r="Q7" s="57"/>
      <c r="R7" s="34">
        <v>4.0</v>
      </c>
      <c r="S7" s="34">
        <v>3.0</v>
      </c>
      <c r="T7" s="34">
        <v>4.0</v>
      </c>
      <c r="U7" s="34">
        <v>4.0</v>
      </c>
      <c r="V7" s="57">
        <f t="shared" si="9"/>
        <v>4</v>
      </c>
      <c r="W7" s="37"/>
      <c r="X7" s="34">
        <v>5.0</v>
      </c>
      <c r="Y7" s="34">
        <v>6.0</v>
      </c>
      <c r="Z7" s="34">
        <v>7.0</v>
      </c>
      <c r="AA7" s="34">
        <v>6.0</v>
      </c>
      <c r="AB7" s="57">
        <f t="shared" si="10"/>
        <v>6</v>
      </c>
      <c r="AC7" s="37"/>
      <c r="AD7" s="34">
        <v>6.0</v>
      </c>
      <c r="AE7" s="34">
        <v>7.0</v>
      </c>
      <c r="AF7" s="34">
        <v>6.0</v>
      </c>
      <c r="AG7" s="34">
        <v>6.0</v>
      </c>
      <c r="AH7" s="57">
        <f t="shared" si="11"/>
        <v>6</v>
      </c>
      <c r="AI7" s="37"/>
      <c r="AJ7" s="34">
        <v>6.0</v>
      </c>
      <c r="AK7" s="34">
        <v>6.0</v>
      </c>
      <c r="AL7" s="34">
        <v>5.0</v>
      </c>
      <c r="AM7" s="34">
        <v>5.0</v>
      </c>
      <c r="AN7" s="149">
        <v>5.0</v>
      </c>
      <c r="AO7" s="57">
        <f t="shared" si="12"/>
        <v>5</v>
      </c>
      <c r="AP7" s="37"/>
      <c r="AQ7" s="37"/>
      <c r="AR7" s="149">
        <v>5.0</v>
      </c>
    </row>
    <row r="8">
      <c r="A8" s="32"/>
      <c r="B8" s="39">
        <v>5.0</v>
      </c>
      <c r="C8" s="32"/>
      <c r="D8" s="147" t="str">
        <f>VLOOKUP($B8,Suporte!$A:$D,MATCH(Menu!$M$15,Suporte!$1:$1,0),)</f>
        <v>Zip (Própria + Franquia)</v>
      </c>
      <c r="E8" s="32"/>
      <c r="F8" s="57">
        <v>3.0</v>
      </c>
      <c r="G8" s="57">
        <v>4.0</v>
      </c>
      <c r="H8" s="57">
        <v>4.0</v>
      </c>
      <c r="I8" s="57">
        <v>4.0</v>
      </c>
      <c r="J8" s="57">
        <f t="shared" si="7"/>
        <v>4</v>
      </c>
      <c r="K8" s="148"/>
      <c r="L8" s="57">
        <v>5.0</v>
      </c>
      <c r="M8" s="34">
        <v>5.0</v>
      </c>
      <c r="N8" s="34">
        <v>5.0</v>
      </c>
      <c r="O8" s="34">
        <v>5.0</v>
      </c>
      <c r="P8" s="57">
        <f t="shared" si="8"/>
        <v>5</v>
      </c>
      <c r="Q8" s="57"/>
      <c r="R8" s="34">
        <v>5.0</v>
      </c>
      <c r="S8" s="34">
        <v>5.0</v>
      </c>
      <c r="T8" s="34">
        <v>4.0</v>
      </c>
      <c r="U8" s="34">
        <v>4.0</v>
      </c>
      <c r="V8" s="57">
        <f t="shared" si="9"/>
        <v>4</v>
      </c>
      <c r="W8" s="37"/>
      <c r="X8" s="34">
        <v>7.0</v>
      </c>
      <c r="Y8" s="34">
        <v>7.0</v>
      </c>
      <c r="Z8" s="34">
        <v>5.0</v>
      </c>
      <c r="AA8" s="34">
        <v>3.0</v>
      </c>
      <c r="AB8" s="57">
        <f t="shared" si="10"/>
        <v>3</v>
      </c>
      <c r="AC8" s="37"/>
      <c r="AD8" s="34">
        <v>3.0</v>
      </c>
      <c r="AE8" s="34">
        <v>3.0</v>
      </c>
      <c r="AF8" s="34">
        <v>4.0</v>
      </c>
      <c r="AG8" s="34">
        <v>4.0</v>
      </c>
      <c r="AH8" s="57">
        <f t="shared" si="11"/>
        <v>4</v>
      </c>
      <c r="AI8" s="37"/>
      <c r="AJ8" s="34">
        <v>2.0</v>
      </c>
      <c r="AK8" s="34">
        <v>2.0</v>
      </c>
      <c r="AL8" s="34">
        <v>2.0</v>
      </c>
      <c r="AM8" s="34">
        <v>2.0</v>
      </c>
      <c r="AN8" s="149">
        <v>3.0</v>
      </c>
      <c r="AO8" s="57">
        <f t="shared" si="12"/>
        <v>3</v>
      </c>
      <c r="AP8" s="37"/>
      <c r="AQ8" s="37"/>
      <c r="AR8" s="149">
        <v>3.0</v>
      </c>
    </row>
    <row r="9">
      <c r="A9" s="32"/>
      <c r="B9" s="39"/>
      <c r="C9" s="32"/>
      <c r="D9" s="147" t="s">
        <v>624</v>
      </c>
      <c r="E9" s="32"/>
      <c r="F9" s="57"/>
      <c r="G9" s="57"/>
      <c r="H9" s="57"/>
      <c r="I9" s="57"/>
      <c r="J9" s="57"/>
      <c r="K9" s="148"/>
      <c r="L9" s="57"/>
      <c r="M9" s="34"/>
      <c r="N9" s="34"/>
      <c r="O9" s="34"/>
      <c r="P9" s="57"/>
      <c r="Q9" s="57"/>
      <c r="R9" s="34"/>
      <c r="S9" s="34"/>
      <c r="T9" s="34"/>
      <c r="U9" s="34"/>
      <c r="V9" s="57"/>
      <c r="W9" s="37"/>
      <c r="X9" s="34"/>
      <c r="Y9" s="34"/>
      <c r="Z9" s="34"/>
      <c r="AA9" s="34"/>
      <c r="AB9" s="57"/>
      <c r="AC9" s="37"/>
      <c r="AD9" s="34"/>
      <c r="AE9" s="34"/>
      <c r="AF9" s="34"/>
      <c r="AG9" s="34"/>
      <c r="AH9" s="57"/>
      <c r="AI9" s="37"/>
      <c r="AJ9" s="34"/>
      <c r="AK9" s="34"/>
      <c r="AL9" s="34"/>
      <c r="AM9" s="34"/>
      <c r="AN9" s="57">
        <v>50.0</v>
      </c>
      <c r="AO9" s="57">
        <v>50.0</v>
      </c>
      <c r="AP9" s="37"/>
      <c r="AQ9" s="37"/>
      <c r="AR9" s="57">
        <v>50.0</v>
      </c>
    </row>
    <row r="10">
      <c r="A10" s="32"/>
      <c r="B10" s="39"/>
      <c r="C10" s="32"/>
      <c r="D10" s="95"/>
      <c r="E10" s="32"/>
      <c r="F10" s="48"/>
      <c r="G10" s="48"/>
      <c r="H10" s="48"/>
      <c r="I10" s="48"/>
      <c r="J10" s="48"/>
      <c r="K10" s="37"/>
      <c r="L10" s="48"/>
      <c r="M10" s="48"/>
      <c r="N10" s="48"/>
      <c r="O10" s="48"/>
      <c r="P10" s="48"/>
      <c r="Q10" s="49"/>
      <c r="R10" s="48"/>
      <c r="S10" s="48"/>
      <c r="T10" s="48"/>
      <c r="U10" s="48"/>
      <c r="V10" s="48"/>
      <c r="W10" s="37"/>
      <c r="X10" s="48"/>
      <c r="Y10" s="48"/>
      <c r="Z10" s="48"/>
      <c r="AA10" s="48"/>
      <c r="AB10" s="48"/>
      <c r="AC10" s="37"/>
      <c r="AD10" s="48"/>
      <c r="AE10" s="48"/>
      <c r="AF10" s="48"/>
      <c r="AG10" s="48"/>
      <c r="AH10" s="48"/>
      <c r="AI10" s="37"/>
      <c r="AJ10" s="48"/>
      <c r="AK10" s="48"/>
      <c r="AL10" s="48"/>
      <c r="AM10" s="48"/>
      <c r="AN10" s="48"/>
      <c r="AO10" s="48"/>
      <c r="AP10" s="37"/>
      <c r="AQ10" s="37"/>
      <c r="AR10" s="48"/>
    </row>
    <row r="11">
      <c r="A11" s="50"/>
      <c r="B11" s="39">
        <v>6.0</v>
      </c>
      <c r="C11" s="50"/>
      <c r="D11" s="145" t="str">
        <f>VLOOKUP($B11,Suporte!$A:$D,MATCH(Menu!$M$15,Suporte!$1:$1,0),)</f>
        <v>GMV</v>
      </c>
      <c r="E11" s="50"/>
      <c r="F11" s="150">
        <f t="shared" ref="F11:J11" si="13">SUM(F12:F16)</f>
        <v>125529</v>
      </c>
      <c r="G11" s="150">
        <f t="shared" si="13"/>
        <v>129844</v>
      </c>
      <c r="H11" s="150">
        <f t="shared" si="13"/>
        <v>151927</v>
      </c>
      <c r="I11" s="150">
        <f t="shared" si="13"/>
        <v>195768</v>
      </c>
      <c r="J11" s="150">
        <f t="shared" si="13"/>
        <v>603068</v>
      </c>
      <c r="K11" s="151"/>
      <c r="L11" s="150">
        <f t="shared" ref="L11:P11" si="14">SUM(L12:L16)</f>
        <v>163260</v>
      </c>
      <c r="M11" s="150">
        <f t="shared" si="14"/>
        <v>246267</v>
      </c>
      <c r="N11" s="150">
        <f t="shared" si="14"/>
        <v>275276</v>
      </c>
      <c r="O11" s="150">
        <f t="shared" si="14"/>
        <v>265536</v>
      </c>
      <c r="P11" s="150">
        <f t="shared" si="14"/>
        <v>950339</v>
      </c>
      <c r="Q11" s="152"/>
      <c r="R11" s="150">
        <f t="shared" ref="R11:V11" si="15">SUM(R12:R16)</f>
        <v>245985</v>
      </c>
      <c r="S11" s="150">
        <f t="shared" si="15"/>
        <v>247434</v>
      </c>
      <c r="T11" s="150">
        <f t="shared" si="15"/>
        <v>263834</v>
      </c>
      <c r="U11" s="150">
        <f t="shared" si="15"/>
        <v>253592</v>
      </c>
      <c r="V11" s="150">
        <f t="shared" si="15"/>
        <v>1010845</v>
      </c>
      <c r="W11" s="151"/>
      <c r="X11" s="150">
        <f t="shared" ref="X11:AB11" si="16">SUM(X12:X16)</f>
        <v>220542</v>
      </c>
      <c r="Y11" s="150">
        <f t="shared" si="16"/>
        <v>207776</v>
      </c>
      <c r="Z11" s="150">
        <f t="shared" si="16"/>
        <v>217943</v>
      </c>
      <c r="AA11" s="150">
        <f t="shared" si="16"/>
        <v>234804</v>
      </c>
      <c r="AB11" s="150">
        <f t="shared" si="16"/>
        <v>881065</v>
      </c>
      <c r="AC11" s="151"/>
      <c r="AD11" s="150">
        <f t="shared" ref="AD11:AH11" si="17">SUM(AD12:AD16)</f>
        <v>200301</v>
      </c>
      <c r="AE11" s="150">
        <f t="shared" si="17"/>
        <v>178359</v>
      </c>
      <c r="AF11" s="150">
        <f t="shared" si="17"/>
        <v>180761</v>
      </c>
      <c r="AG11" s="150">
        <f t="shared" si="17"/>
        <v>213537</v>
      </c>
      <c r="AH11" s="150">
        <f t="shared" si="17"/>
        <v>772958</v>
      </c>
      <c r="AI11" s="151"/>
      <c r="AJ11" s="153">
        <v>207027.0</v>
      </c>
      <c r="AK11" s="150">
        <f t="shared" ref="AK11:AO11" si="18">SUM(AK12:AK16)</f>
        <v>195481</v>
      </c>
      <c r="AL11" s="150">
        <f t="shared" si="18"/>
        <v>197446</v>
      </c>
      <c r="AM11" s="150">
        <f t="shared" si="18"/>
        <v>207689</v>
      </c>
      <c r="AN11" s="150">
        <f t="shared" si="18"/>
        <v>466912</v>
      </c>
      <c r="AO11" s="150">
        <f t="shared" si="18"/>
        <v>1067740</v>
      </c>
      <c r="AP11" s="151"/>
      <c r="AQ11" s="151"/>
      <c r="AR11" s="150">
        <f>SUM(AR12:AR16)</f>
        <v>496215.442</v>
      </c>
    </row>
    <row r="12">
      <c r="A12" s="50"/>
      <c r="B12" s="39">
        <v>7.0</v>
      </c>
      <c r="C12" s="50"/>
      <c r="D12" s="147" t="str">
        <f>VLOOKUP($B12,Suporte!$A:$D,MATCH(Menu!$M$15,Suporte!$1:$1,0),)</f>
        <v>Webshop</v>
      </c>
      <c r="E12" s="50"/>
      <c r="F12" s="154">
        <v>79111.0</v>
      </c>
      <c r="G12" s="154">
        <v>79259.0</v>
      </c>
      <c r="H12" s="154">
        <v>80466.0</v>
      </c>
      <c r="I12" s="154">
        <v>103227.0</v>
      </c>
      <c r="J12" s="54">
        <f t="shared" ref="J12:J16" si="19">SUM(F12:I12)</f>
        <v>342063</v>
      </c>
      <c r="K12" s="151"/>
      <c r="L12" s="154">
        <v>90502.0</v>
      </c>
      <c r="M12" s="154">
        <v>134893.0</v>
      </c>
      <c r="N12" s="154">
        <v>148951.0</v>
      </c>
      <c r="O12" s="154">
        <v>144395.0</v>
      </c>
      <c r="P12" s="54">
        <f t="shared" ref="P12:P16" si="20">SUM(L12:O12)</f>
        <v>518741</v>
      </c>
      <c r="Q12" s="152"/>
      <c r="R12" s="154">
        <v>132142.0</v>
      </c>
      <c r="S12" s="154">
        <v>122592.0</v>
      </c>
      <c r="T12" s="154">
        <v>110843.0</v>
      </c>
      <c r="U12" s="154">
        <v>84156.0</v>
      </c>
      <c r="V12" s="54">
        <f t="shared" ref="V12:V16" si="21">SUM(R12:U12)</f>
        <v>449733</v>
      </c>
      <c r="W12" s="151"/>
      <c r="X12" s="154">
        <v>80472.0</v>
      </c>
      <c r="Y12" s="154">
        <v>73907.0</v>
      </c>
      <c r="Z12" s="154">
        <v>80330.0</v>
      </c>
      <c r="AA12" s="154">
        <v>79425.0</v>
      </c>
      <c r="AB12" s="54">
        <f t="shared" ref="AB12:AB16" si="22">SUM(X12:AA12)</f>
        <v>314134</v>
      </c>
      <c r="AC12" s="151"/>
      <c r="AD12" s="154">
        <v>68185.0</v>
      </c>
      <c r="AE12" s="154">
        <v>63104.0</v>
      </c>
      <c r="AF12" s="154">
        <v>61952.0</v>
      </c>
      <c r="AG12" s="154">
        <v>76687.0</v>
      </c>
      <c r="AH12" s="54">
        <f t="shared" ref="AH12:AH16" si="23">SUM(AD12:AG12)</f>
        <v>269928</v>
      </c>
      <c r="AI12" s="151"/>
      <c r="AJ12" s="133">
        <v>72856.0</v>
      </c>
      <c r="AK12" s="154">
        <v>59980.0</v>
      </c>
      <c r="AL12" s="154">
        <v>58801.0</v>
      </c>
      <c r="AM12" s="154">
        <v>59020.0</v>
      </c>
      <c r="AN12" s="154">
        <v>105570.0</v>
      </c>
      <c r="AO12" s="54">
        <v>297207.0</v>
      </c>
      <c r="AP12" s="151"/>
      <c r="AQ12" s="151"/>
      <c r="AR12" s="155">
        <v>109583.590179</v>
      </c>
    </row>
    <row r="13">
      <c r="A13" s="50"/>
      <c r="B13" s="39">
        <v>8.0</v>
      </c>
      <c r="C13" s="50"/>
      <c r="D13" s="147" t="str">
        <f>VLOOKUP($B13,Suporte!$A:$D,MATCH(Menu!$M$15,Suporte!$1:$1,0),)</f>
        <v>Marketplace</v>
      </c>
      <c r="E13" s="50"/>
      <c r="F13" s="154">
        <v>31738.0</v>
      </c>
      <c r="G13" s="154">
        <v>31662.0</v>
      </c>
      <c r="H13" s="154">
        <v>39836.0</v>
      </c>
      <c r="I13" s="154">
        <v>53871.0</v>
      </c>
      <c r="J13" s="54">
        <f t="shared" si="19"/>
        <v>157107</v>
      </c>
      <c r="K13" s="151"/>
      <c r="L13" s="154">
        <v>38753.0</v>
      </c>
      <c r="M13" s="154">
        <v>85619.0</v>
      </c>
      <c r="N13" s="154">
        <v>81755.0</v>
      </c>
      <c r="O13" s="154">
        <v>72522.0</v>
      </c>
      <c r="P13" s="54">
        <f t="shared" si="20"/>
        <v>278649</v>
      </c>
      <c r="Q13" s="152"/>
      <c r="R13" s="154">
        <v>65529.0</v>
      </c>
      <c r="S13" s="154">
        <v>73042.0</v>
      </c>
      <c r="T13" s="154">
        <v>91279.0</v>
      </c>
      <c r="U13" s="154">
        <v>104314.0</v>
      </c>
      <c r="V13" s="54">
        <f t="shared" si="21"/>
        <v>334164</v>
      </c>
      <c r="W13" s="151"/>
      <c r="X13" s="154">
        <v>70535.0</v>
      </c>
      <c r="Y13" s="154">
        <v>64476.0</v>
      </c>
      <c r="Z13" s="154">
        <v>58245.0</v>
      </c>
      <c r="AA13" s="154">
        <v>73711.0</v>
      </c>
      <c r="AB13" s="54">
        <f t="shared" si="22"/>
        <v>266967</v>
      </c>
      <c r="AC13" s="151"/>
      <c r="AD13" s="154">
        <v>51021.0</v>
      </c>
      <c r="AE13" s="154">
        <v>38912.0</v>
      </c>
      <c r="AF13" s="154">
        <v>46679.0</v>
      </c>
      <c r="AG13" s="154">
        <v>58662.0</v>
      </c>
      <c r="AH13" s="54">
        <f t="shared" si="23"/>
        <v>195274</v>
      </c>
      <c r="AI13" s="151"/>
      <c r="AJ13" s="133">
        <v>56602.0</v>
      </c>
      <c r="AK13" s="154">
        <v>61450.0</v>
      </c>
      <c r="AL13" s="154">
        <v>65765.0</v>
      </c>
      <c r="AM13" s="154">
        <v>76121.0</v>
      </c>
      <c r="AN13" s="154">
        <v>76121.0</v>
      </c>
      <c r="AO13" s="54">
        <v>259938.0</v>
      </c>
      <c r="AP13" s="151"/>
      <c r="AQ13" s="151"/>
      <c r="AR13" s="155">
        <v>58007.30917999998</v>
      </c>
    </row>
    <row r="14">
      <c r="A14" s="50"/>
      <c r="B14" s="39">
        <v>10.0</v>
      </c>
      <c r="C14" s="50"/>
      <c r="D14" s="147" t="str">
        <f>VLOOKUP($B14,Suporte!$A:$D,MATCH(Menu!$M$15,Suporte!$1:$1,0),)</f>
        <v>Lojas</v>
      </c>
      <c r="E14" s="50"/>
      <c r="F14" s="154">
        <v>7837.0</v>
      </c>
      <c r="G14" s="154">
        <v>10781.0</v>
      </c>
      <c r="H14" s="154">
        <v>21742.0</v>
      </c>
      <c r="I14" s="154">
        <v>27222.0</v>
      </c>
      <c r="J14" s="54">
        <f t="shared" si="19"/>
        <v>67582</v>
      </c>
      <c r="K14" s="151"/>
      <c r="L14" s="154">
        <v>23562.0</v>
      </c>
      <c r="M14" s="154">
        <v>7779.0</v>
      </c>
      <c r="N14" s="154">
        <v>25600.0</v>
      </c>
      <c r="O14" s="154">
        <v>32290.0</v>
      </c>
      <c r="P14" s="54">
        <f t="shared" si="20"/>
        <v>89231</v>
      </c>
      <c r="Q14" s="152"/>
      <c r="R14" s="154">
        <v>28857.0</v>
      </c>
      <c r="S14" s="154">
        <v>34740.0</v>
      </c>
      <c r="T14" s="154">
        <v>45920.0</v>
      </c>
      <c r="U14" s="154">
        <v>51159.0</v>
      </c>
      <c r="V14" s="54">
        <f t="shared" si="21"/>
        <v>160676</v>
      </c>
      <c r="W14" s="151"/>
      <c r="X14" s="154">
        <v>56742.0</v>
      </c>
      <c r="Y14" s="154">
        <v>59484.0</v>
      </c>
      <c r="Z14" s="154">
        <v>67787.0</v>
      </c>
      <c r="AA14" s="154">
        <v>65380.0</v>
      </c>
      <c r="AB14" s="54">
        <f t="shared" si="22"/>
        <v>249393</v>
      </c>
      <c r="AC14" s="151"/>
      <c r="AD14" s="154">
        <v>64190.0</v>
      </c>
      <c r="AE14" s="154">
        <v>61399.0</v>
      </c>
      <c r="AF14" s="154">
        <v>57839.0</v>
      </c>
      <c r="AG14" s="154">
        <v>62631.0</v>
      </c>
      <c r="AH14" s="54">
        <f t="shared" si="23"/>
        <v>246059</v>
      </c>
      <c r="AI14" s="151"/>
      <c r="AJ14" s="133">
        <v>62592.0</v>
      </c>
      <c r="AK14" s="154">
        <v>60427.0</v>
      </c>
      <c r="AL14" s="154">
        <v>59906.0</v>
      </c>
      <c r="AM14" s="154">
        <v>60937.0</v>
      </c>
      <c r="AN14" s="154">
        <v>273610.0</v>
      </c>
      <c r="AO14" s="54">
        <v>456535.0</v>
      </c>
      <c r="AP14" s="151"/>
      <c r="AQ14" s="151"/>
      <c r="AR14" s="155">
        <v>318889.76507931476</v>
      </c>
    </row>
    <row r="15">
      <c r="A15" s="50"/>
      <c r="B15" s="39">
        <v>9.0</v>
      </c>
      <c r="C15" s="50"/>
      <c r="D15" s="147" t="str">
        <f>VLOOKUP($B15,Suporte!$A:$D,MATCH(Menu!$M$15,Suporte!$1:$1,0),)</f>
        <v>Sellercenter</v>
      </c>
      <c r="E15" s="50"/>
      <c r="F15" s="154">
        <v>6843.0</v>
      </c>
      <c r="G15" s="154">
        <v>8142.0</v>
      </c>
      <c r="H15" s="154">
        <v>9883.0</v>
      </c>
      <c r="I15" s="154">
        <v>11448.0</v>
      </c>
      <c r="J15" s="54">
        <f t="shared" si="19"/>
        <v>36316</v>
      </c>
      <c r="K15" s="151"/>
      <c r="L15" s="154">
        <v>10443.0</v>
      </c>
      <c r="M15" s="154">
        <v>17976.0</v>
      </c>
      <c r="N15" s="154">
        <v>18970.0</v>
      </c>
      <c r="O15" s="154">
        <v>16329.0</v>
      </c>
      <c r="P15" s="54">
        <f t="shared" si="20"/>
        <v>63718</v>
      </c>
      <c r="Q15" s="152"/>
      <c r="R15" s="154">
        <v>19457.0</v>
      </c>
      <c r="S15" s="154">
        <v>17060.0</v>
      </c>
      <c r="T15" s="154">
        <v>15792.0</v>
      </c>
      <c r="U15" s="154">
        <v>13963.0</v>
      </c>
      <c r="V15" s="54">
        <f t="shared" si="21"/>
        <v>66272</v>
      </c>
      <c r="W15" s="151"/>
      <c r="X15" s="154">
        <v>12793.0</v>
      </c>
      <c r="Y15" s="154">
        <v>9909.0</v>
      </c>
      <c r="Z15" s="154">
        <v>11498.0</v>
      </c>
      <c r="AA15" s="154">
        <v>14215.0</v>
      </c>
      <c r="AB15" s="54">
        <f t="shared" si="22"/>
        <v>48415</v>
      </c>
      <c r="AC15" s="151"/>
      <c r="AD15" s="154">
        <v>11873.0</v>
      </c>
      <c r="AE15" s="154">
        <v>10878.0</v>
      </c>
      <c r="AF15" s="154">
        <v>9731.0</v>
      </c>
      <c r="AG15" s="154">
        <v>12296.0</v>
      </c>
      <c r="AH15" s="54">
        <f t="shared" si="23"/>
        <v>44778</v>
      </c>
      <c r="AI15" s="151"/>
      <c r="AJ15" s="133">
        <v>12302.0</v>
      </c>
      <c r="AK15" s="154">
        <v>10185.0</v>
      </c>
      <c r="AL15" s="154">
        <v>9957.0</v>
      </c>
      <c r="AM15" s="154">
        <v>8833.0</v>
      </c>
      <c r="AN15" s="154">
        <v>8833.0</v>
      </c>
      <c r="AO15" s="54">
        <v>41277.0</v>
      </c>
      <c r="AP15" s="151"/>
      <c r="AQ15" s="151"/>
      <c r="AR15" s="155">
        <v>7259.671980000001</v>
      </c>
    </row>
    <row r="16">
      <c r="A16" s="50"/>
      <c r="B16" s="39">
        <v>11.0</v>
      </c>
      <c r="C16" s="50"/>
      <c r="D16" s="147" t="str">
        <f>VLOOKUP($B16,Suporte!$A:$D,MATCH(Menu!$M$15,Suporte!$1:$1,0),)</f>
        <v>Serviços Financeiros</v>
      </c>
      <c r="E16" s="50"/>
      <c r="F16" s="154">
        <v>0.0</v>
      </c>
      <c r="G16" s="154">
        <v>0.0</v>
      </c>
      <c r="H16" s="154">
        <v>0.0</v>
      </c>
      <c r="I16" s="154">
        <v>0.0</v>
      </c>
      <c r="J16" s="54">
        <f t="shared" si="19"/>
        <v>0</v>
      </c>
      <c r="K16" s="151"/>
      <c r="L16" s="154">
        <v>0.0</v>
      </c>
      <c r="M16" s="154">
        <v>0.0</v>
      </c>
      <c r="N16" s="154">
        <v>0.0</v>
      </c>
      <c r="O16" s="154">
        <v>0.0</v>
      </c>
      <c r="P16" s="54">
        <f t="shared" si="20"/>
        <v>0</v>
      </c>
      <c r="Q16" s="152"/>
      <c r="R16" s="154">
        <v>0.0</v>
      </c>
      <c r="S16" s="154">
        <v>0.0</v>
      </c>
      <c r="T16" s="154">
        <v>0.0</v>
      </c>
      <c r="U16" s="154">
        <v>0.0</v>
      </c>
      <c r="V16" s="54">
        <f t="shared" si="21"/>
        <v>0</v>
      </c>
      <c r="W16" s="151"/>
      <c r="X16" s="154">
        <v>0.0</v>
      </c>
      <c r="Y16" s="154">
        <v>0.0</v>
      </c>
      <c r="Z16" s="154">
        <v>83.0</v>
      </c>
      <c r="AA16" s="154">
        <v>2073.0</v>
      </c>
      <c r="AB16" s="54">
        <f t="shared" si="22"/>
        <v>2156</v>
      </c>
      <c r="AC16" s="151"/>
      <c r="AD16" s="154">
        <v>5032.0</v>
      </c>
      <c r="AE16" s="154">
        <v>4066.0</v>
      </c>
      <c r="AF16" s="154">
        <v>4560.0</v>
      </c>
      <c r="AG16" s="154">
        <v>3261.0</v>
      </c>
      <c r="AH16" s="54">
        <f t="shared" si="23"/>
        <v>16919</v>
      </c>
      <c r="AI16" s="151"/>
      <c r="AJ16" s="133">
        <v>3549.0</v>
      </c>
      <c r="AK16" s="154">
        <v>3439.0</v>
      </c>
      <c r="AL16" s="154">
        <v>3017.0</v>
      </c>
      <c r="AM16" s="154">
        <v>2778.0</v>
      </c>
      <c r="AN16" s="154">
        <v>2778.0</v>
      </c>
      <c r="AO16" s="54">
        <v>12783.0</v>
      </c>
      <c r="AP16" s="151"/>
      <c r="AQ16" s="151"/>
      <c r="AR16" s="155">
        <v>2475.105625</v>
      </c>
    </row>
    <row r="17">
      <c r="A17" s="50"/>
      <c r="B17" s="39"/>
      <c r="C17" s="50"/>
      <c r="D17" s="95"/>
      <c r="E17" s="50"/>
      <c r="F17" s="156"/>
      <c r="G17" s="156"/>
      <c r="H17" s="156"/>
      <c r="I17" s="156"/>
      <c r="J17" s="54"/>
      <c r="K17" s="151"/>
      <c r="L17" s="156"/>
      <c r="M17" s="156"/>
      <c r="N17" s="156"/>
      <c r="O17" s="156"/>
      <c r="P17" s="54"/>
      <c r="Q17" s="152"/>
      <c r="R17" s="54"/>
      <c r="S17" s="54"/>
      <c r="T17" s="54"/>
      <c r="U17" s="54"/>
      <c r="V17" s="54"/>
      <c r="W17" s="151"/>
      <c r="X17" s="54"/>
      <c r="Y17" s="54"/>
      <c r="Z17" s="54"/>
      <c r="AA17" s="54"/>
      <c r="AB17" s="54"/>
      <c r="AC17" s="151"/>
      <c r="AD17" s="54"/>
      <c r="AE17" s="54"/>
      <c r="AF17" s="54"/>
      <c r="AG17" s="54"/>
      <c r="AH17" s="54"/>
      <c r="AI17" s="151"/>
      <c r="AJ17" s="54"/>
      <c r="AK17" s="154"/>
      <c r="AL17" s="154"/>
      <c r="AM17" s="154"/>
      <c r="AN17" s="154"/>
      <c r="AO17" s="54"/>
      <c r="AP17" s="151"/>
      <c r="AQ17" s="151"/>
      <c r="AR17" s="154"/>
    </row>
    <row r="18">
      <c r="A18" s="32"/>
      <c r="B18" s="39">
        <v>12.0</v>
      </c>
      <c r="C18" s="32"/>
      <c r="D18" s="95" t="str">
        <f>VLOOKUP($B18,Suporte!$A:$D,MATCH(Menu!$M$15,Suporte!$1:$1,0),)</f>
        <v>Receita Operacional Líquida</v>
      </c>
      <c r="E18" s="32"/>
      <c r="F18" s="56">
        <v>93150.0</v>
      </c>
      <c r="G18" s="56">
        <v>90078.0</v>
      </c>
      <c r="H18" s="56">
        <v>96579.0</v>
      </c>
      <c r="I18" s="56">
        <v>127194.0</v>
      </c>
      <c r="J18" s="54">
        <f t="shared" ref="J18:J20" si="24">SUM(F18:I18)</f>
        <v>407001</v>
      </c>
      <c r="K18" s="37"/>
      <c r="L18" s="56">
        <v>113726.0</v>
      </c>
      <c r="M18" s="56">
        <v>126797.0</v>
      </c>
      <c r="N18" s="56">
        <v>180229.0</v>
      </c>
      <c r="O18" s="56">
        <v>182353.0</v>
      </c>
      <c r="P18" s="54">
        <f t="shared" ref="P18:P20" si="25">SUM(L18:O18)</f>
        <v>603105</v>
      </c>
      <c r="Q18" s="157"/>
      <c r="R18" s="56">
        <v>168985.0</v>
      </c>
      <c r="S18" s="56">
        <v>175679.0</v>
      </c>
      <c r="T18" s="56">
        <v>186343.0</v>
      </c>
      <c r="U18" s="56">
        <v>190383.0</v>
      </c>
      <c r="V18" s="54">
        <f t="shared" ref="V18:V20" si="26">SUM(R18:U18)</f>
        <v>721390</v>
      </c>
      <c r="W18" s="37"/>
      <c r="X18" s="56">
        <v>152918.0</v>
      </c>
      <c r="Y18" s="56">
        <v>148752.0</v>
      </c>
      <c r="Z18" s="56">
        <v>159638.0</v>
      </c>
      <c r="AA18" s="56">
        <v>175753.0</v>
      </c>
      <c r="AB18" s="54">
        <f t="shared" ref="AB18:AB20" si="27">SUM(X18:AA18)</f>
        <v>637061</v>
      </c>
      <c r="AC18" s="37"/>
      <c r="AD18" s="56">
        <v>146736.0</v>
      </c>
      <c r="AE18" s="56">
        <v>128154.0</v>
      </c>
      <c r="AF18" s="56">
        <v>123813.0</v>
      </c>
      <c r="AG18" s="56">
        <v>143242.0</v>
      </c>
      <c r="AH18" s="54">
        <f t="shared" ref="AH18:AH20" si="28">SUM(AD18:AG18)</f>
        <v>541945</v>
      </c>
      <c r="AI18" s="37"/>
      <c r="AJ18" s="56">
        <v>150015.0</v>
      </c>
      <c r="AK18" s="56">
        <v>136900.0</v>
      </c>
      <c r="AL18" s="56">
        <v>150917.0</v>
      </c>
      <c r="AM18" s="56">
        <v>162411.0</v>
      </c>
      <c r="AN18" s="56">
        <v>373365.0</v>
      </c>
      <c r="AO18" s="54">
        <f>SUM(AJ18:AN18)</f>
        <v>973608</v>
      </c>
      <c r="AP18" s="37"/>
      <c r="AQ18" s="37"/>
      <c r="AR18" s="158">
        <v>381412.0</v>
      </c>
    </row>
    <row r="19">
      <c r="A19" s="32"/>
      <c r="B19" s="39">
        <v>13.0</v>
      </c>
      <c r="C19" s="32"/>
      <c r="D19" s="147" t="str">
        <f>VLOOKUP($B19,Suporte!$A:$D,MATCH(Menu!$M$15,Suporte!$1:$1,0),)</f>
        <v>( - ) Custo dos Produtos Vendidos</v>
      </c>
      <c r="E19" s="32"/>
      <c r="F19" s="159">
        <v>-54230.0</v>
      </c>
      <c r="G19" s="159">
        <v>-53636.0</v>
      </c>
      <c r="H19" s="159">
        <v>-58348.0</v>
      </c>
      <c r="I19" s="159">
        <v>-74807.0</v>
      </c>
      <c r="J19" s="150">
        <f t="shared" si="24"/>
        <v>-241021</v>
      </c>
      <c r="K19" s="37"/>
      <c r="L19" s="159">
        <v>-68249.0</v>
      </c>
      <c r="M19" s="159">
        <v>-75706.0</v>
      </c>
      <c r="N19" s="159">
        <v>-104386.0</v>
      </c>
      <c r="O19" s="159">
        <v>-113196.0</v>
      </c>
      <c r="P19" s="150">
        <f t="shared" si="25"/>
        <v>-361537</v>
      </c>
      <c r="Q19" s="157"/>
      <c r="R19" s="159">
        <v>-98508.0</v>
      </c>
      <c r="S19" s="159">
        <v>-109925.0</v>
      </c>
      <c r="T19" s="159">
        <v>-113557.0</v>
      </c>
      <c r="U19" s="159">
        <v>-112265.0</v>
      </c>
      <c r="V19" s="150">
        <f t="shared" si="26"/>
        <v>-434255</v>
      </c>
      <c r="W19" s="37"/>
      <c r="X19" s="159">
        <v>-93128.0</v>
      </c>
      <c r="Y19" s="159">
        <v>-92294.0</v>
      </c>
      <c r="Z19" s="159">
        <v>-96049.0</v>
      </c>
      <c r="AA19" s="159">
        <v>-101400.0</v>
      </c>
      <c r="AB19" s="150">
        <f t="shared" si="27"/>
        <v>-382871</v>
      </c>
      <c r="AC19" s="37"/>
      <c r="AD19" s="159">
        <v>-82976.0</v>
      </c>
      <c r="AE19" s="159">
        <v>-71980.0</v>
      </c>
      <c r="AF19" s="159">
        <v>-70881.0</v>
      </c>
      <c r="AG19" s="159">
        <v>-80928.0</v>
      </c>
      <c r="AH19" s="150">
        <f t="shared" si="28"/>
        <v>-306765</v>
      </c>
      <c r="AI19" s="37"/>
      <c r="AJ19" s="159">
        <v>-81990.0</v>
      </c>
      <c r="AK19" s="159">
        <v>-76291.0</v>
      </c>
      <c r="AL19" s="159">
        <v>-84283.0</v>
      </c>
      <c r="AM19" s="159">
        <v>-92320.0</v>
      </c>
      <c r="AN19" s="159">
        <v>-194148.0</v>
      </c>
      <c r="AO19" s="150">
        <v>-436712.0</v>
      </c>
      <c r="AP19" s="37"/>
      <c r="AQ19" s="37"/>
      <c r="AR19" s="160">
        <v>-172303.0</v>
      </c>
    </row>
    <row r="20">
      <c r="A20" s="32"/>
      <c r="B20" s="39">
        <v>14.0</v>
      </c>
      <c r="C20" s="32"/>
      <c r="D20" s="161" t="str">
        <f>VLOOKUP($B20,Suporte!$A:$D,MATCH(Menu!$M$15,Suporte!$1:$1,0),)</f>
        <v>( = ) Lucro Bruto</v>
      </c>
      <c r="E20" s="32"/>
      <c r="F20" s="56">
        <v>38920.0</v>
      </c>
      <c r="G20" s="56">
        <v>36442.0</v>
      </c>
      <c r="H20" s="56">
        <v>38231.0</v>
      </c>
      <c r="I20" s="56">
        <v>52386.0</v>
      </c>
      <c r="J20" s="54">
        <f t="shared" si="24"/>
        <v>165979</v>
      </c>
      <c r="K20" s="37"/>
      <c r="L20" s="56">
        <v>45477.0</v>
      </c>
      <c r="M20" s="56">
        <v>51092.0</v>
      </c>
      <c r="N20" s="56">
        <v>75843.0</v>
      </c>
      <c r="O20" s="56">
        <v>69156.0</v>
      </c>
      <c r="P20" s="54">
        <f t="shared" si="25"/>
        <v>241568</v>
      </c>
      <c r="Q20" s="157"/>
      <c r="R20" s="56">
        <v>70477.0</v>
      </c>
      <c r="S20" s="56">
        <v>65754.0</v>
      </c>
      <c r="T20" s="56">
        <f t="shared" ref="T20:U20" si="29">SUM(T18:T19)</f>
        <v>72786</v>
      </c>
      <c r="U20" s="56">
        <f t="shared" si="29"/>
        <v>78118</v>
      </c>
      <c r="V20" s="54">
        <f t="shared" si="26"/>
        <v>287135</v>
      </c>
      <c r="W20" s="37"/>
      <c r="X20" s="56">
        <f t="shared" ref="X20:AA20" si="30">SUM(X18:X19)</f>
        <v>59790</v>
      </c>
      <c r="Y20" s="56">
        <f t="shared" si="30"/>
        <v>56458</v>
      </c>
      <c r="Z20" s="56">
        <f t="shared" si="30"/>
        <v>63589</v>
      </c>
      <c r="AA20" s="56">
        <f t="shared" si="30"/>
        <v>74353</v>
      </c>
      <c r="AB20" s="54">
        <f t="shared" si="27"/>
        <v>254190</v>
      </c>
      <c r="AC20" s="37"/>
      <c r="AD20" s="56">
        <f t="shared" ref="AD20:AG20" si="31">SUM(AD18:AD19)</f>
        <v>63760</v>
      </c>
      <c r="AE20" s="56">
        <f t="shared" si="31"/>
        <v>56174</v>
      </c>
      <c r="AF20" s="56">
        <f t="shared" si="31"/>
        <v>52932</v>
      </c>
      <c r="AG20" s="56">
        <f t="shared" si="31"/>
        <v>62314</v>
      </c>
      <c r="AH20" s="54">
        <f t="shared" si="28"/>
        <v>235180</v>
      </c>
      <c r="AI20" s="37"/>
      <c r="AJ20" s="56">
        <f>AJ19+AJ18</f>
        <v>68025</v>
      </c>
      <c r="AK20" s="56">
        <f t="shared" ref="AK20:AL20" si="32">SUM(AK18:AK19)</f>
        <v>60609</v>
      </c>
      <c r="AL20" s="56">
        <f t="shared" si="32"/>
        <v>66634</v>
      </c>
      <c r="AM20" s="56">
        <f>AM18+AM19</f>
        <v>70091</v>
      </c>
      <c r="AN20" s="56">
        <f t="shared" ref="AN20:AO20" si="33">SUM(AN18:AN19)</f>
        <v>179217</v>
      </c>
      <c r="AO20" s="54">
        <f t="shared" si="33"/>
        <v>536896</v>
      </c>
      <c r="AP20" s="37"/>
      <c r="AQ20" s="37"/>
      <c r="AR20" s="56">
        <f>SUM(AR18:AR19)</f>
        <v>209109</v>
      </c>
    </row>
    <row r="21" ht="15.75" customHeight="1">
      <c r="A21" s="50"/>
      <c r="B21" s="39">
        <v>33.0</v>
      </c>
      <c r="C21" s="50"/>
      <c r="D21" s="162" t="str">
        <f>VLOOKUP($B21,Suporte!$A:$D,MATCH(Menu!$M$15,Suporte!$1:$1,0),)</f>
        <v>% da Receita Líquida</v>
      </c>
      <c r="E21" s="50"/>
      <c r="F21" s="163">
        <f t="shared" ref="F21:J21" si="34">F20/F$18</f>
        <v>0.4178207193</v>
      </c>
      <c r="G21" s="163">
        <f t="shared" si="34"/>
        <v>0.404560492</v>
      </c>
      <c r="H21" s="163">
        <f t="shared" si="34"/>
        <v>0.3958521004</v>
      </c>
      <c r="I21" s="163">
        <f t="shared" si="34"/>
        <v>0.41185905</v>
      </c>
      <c r="J21" s="164">
        <f t="shared" si="34"/>
        <v>0.4078098088</v>
      </c>
      <c r="K21" s="151"/>
      <c r="L21" s="163">
        <f t="shared" ref="L21:P21" si="35">L20/L$18</f>
        <v>0.3998821729</v>
      </c>
      <c r="M21" s="163">
        <f t="shared" si="35"/>
        <v>0.4029432873</v>
      </c>
      <c r="N21" s="163">
        <f t="shared" si="35"/>
        <v>0.4208146303</v>
      </c>
      <c r="O21" s="163">
        <f t="shared" si="35"/>
        <v>0.3792424583</v>
      </c>
      <c r="P21" s="164">
        <f t="shared" si="35"/>
        <v>0.4005405361</v>
      </c>
      <c r="Q21" s="165"/>
      <c r="R21" s="163">
        <f t="shared" ref="R21:V21" si="36">R20/R$18</f>
        <v>0.4170606859</v>
      </c>
      <c r="S21" s="163">
        <f t="shared" si="36"/>
        <v>0.3742849174</v>
      </c>
      <c r="T21" s="163">
        <f t="shared" si="36"/>
        <v>0.3906022764</v>
      </c>
      <c r="U21" s="163">
        <f t="shared" si="36"/>
        <v>0.4103202492</v>
      </c>
      <c r="V21" s="164">
        <f t="shared" si="36"/>
        <v>0.3980301917</v>
      </c>
      <c r="W21" s="151"/>
      <c r="X21" s="163">
        <f t="shared" ref="X21:AB21" si="37">X20/X$18</f>
        <v>0.390993866</v>
      </c>
      <c r="Y21" s="163">
        <f t="shared" si="37"/>
        <v>0.3795444767</v>
      </c>
      <c r="Z21" s="163">
        <f t="shared" si="37"/>
        <v>0.3983324772</v>
      </c>
      <c r="AA21" s="163">
        <f t="shared" si="37"/>
        <v>0.423053945</v>
      </c>
      <c r="AB21" s="164">
        <f t="shared" si="37"/>
        <v>0.399004177</v>
      </c>
      <c r="AC21" s="151"/>
      <c r="AD21" s="163">
        <f t="shared" ref="AD21:AH21" si="38">AD20/AD$18</f>
        <v>0.4345218624</v>
      </c>
      <c r="AE21" s="163">
        <f t="shared" si="38"/>
        <v>0.4383320068</v>
      </c>
      <c r="AF21" s="163">
        <f t="shared" si="38"/>
        <v>0.427515689</v>
      </c>
      <c r="AG21" s="163">
        <f t="shared" si="38"/>
        <v>0.4350260398</v>
      </c>
      <c r="AH21" s="164">
        <f t="shared" si="38"/>
        <v>0.4339554752</v>
      </c>
      <c r="AI21" s="151"/>
      <c r="AJ21" s="163">
        <f>AJ20/AJ18</f>
        <v>0.4534546545</v>
      </c>
      <c r="AK21" s="163">
        <f t="shared" ref="AK21:AO21" si="39">AK20/AK$18</f>
        <v>0.4427246165</v>
      </c>
      <c r="AL21" s="163">
        <f t="shared" si="39"/>
        <v>0.4415274621</v>
      </c>
      <c r="AM21" s="163">
        <f t="shared" si="39"/>
        <v>0.4315655959</v>
      </c>
      <c r="AN21" s="163">
        <f t="shared" si="39"/>
        <v>0.480004821</v>
      </c>
      <c r="AO21" s="164">
        <f t="shared" si="39"/>
        <v>0.5514498648</v>
      </c>
      <c r="AP21" s="151"/>
      <c r="AQ21" s="151"/>
      <c r="AR21" s="163">
        <f>AR20/AR$18</f>
        <v>0.5482496618</v>
      </c>
    </row>
    <row r="22" ht="15.75" customHeight="1">
      <c r="A22" s="32"/>
      <c r="B22" s="39"/>
      <c r="C22" s="32"/>
      <c r="D22" s="147"/>
      <c r="E22" s="32"/>
      <c r="F22" s="166"/>
      <c r="G22" s="166"/>
      <c r="H22" s="166"/>
      <c r="I22" s="166"/>
      <c r="J22" s="167"/>
      <c r="K22" s="37"/>
      <c r="L22" s="166"/>
      <c r="M22" s="166"/>
      <c r="N22" s="166"/>
      <c r="O22" s="166"/>
      <c r="P22" s="167"/>
      <c r="Q22" s="157"/>
      <c r="R22" s="166"/>
      <c r="S22" s="166"/>
      <c r="T22" s="166"/>
      <c r="U22" s="166"/>
      <c r="V22" s="167"/>
      <c r="W22" s="37"/>
      <c r="X22" s="166"/>
      <c r="Y22" s="166"/>
      <c r="Z22" s="166"/>
      <c r="AA22" s="166"/>
      <c r="AB22" s="167"/>
      <c r="AC22" s="37"/>
      <c r="AD22" s="166"/>
      <c r="AE22" s="166"/>
      <c r="AF22" s="166"/>
      <c r="AG22" s="166"/>
      <c r="AH22" s="167"/>
      <c r="AI22" s="37"/>
      <c r="AJ22" s="166"/>
      <c r="AK22" s="166"/>
      <c r="AL22" s="166"/>
      <c r="AM22" s="166"/>
      <c r="AN22" s="166"/>
      <c r="AO22" s="167"/>
      <c r="AP22" s="37"/>
      <c r="AQ22" s="37"/>
      <c r="AR22" s="166"/>
    </row>
    <row r="23" ht="15.75" customHeight="1">
      <c r="A23" s="32"/>
      <c r="B23" s="39">
        <v>15.0</v>
      </c>
      <c r="C23" s="32"/>
      <c r="D23" s="147" t="str">
        <f>VLOOKUP($B23,Suporte!$A:$D,MATCH(Menu!$M$15,Suporte!$1:$1,0),)</f>
        <v>( - ) Custos Logísticos</v>
      </c>
      <c r="E23" s="32"/>
      <c r="F23" s="56">
        <f t="shared" ref="F23:I23" si="40">SUM(F25:F28)</f>
        <v>-16607</v>
      </c>
      <c r="G23" s="56">
        <f t="shared" si="40"/>
        <v>-16507</v>
      </c>
      <c r="H23" s="56">
        <f t="shared" si="40"/>
        <v>-16405</v>
      </c>
      <c r="I23" s="56">
        <f t="shared" si="40"/>
        <v>-21468</v>
      </c>
      <c r="J23" s="54">
        <f>SUM(F23:I23)</f>
        <v>-70987</v>
      </c>
      <c r="K23" s="37"/>
      <c r="L23" s="56">
        <v>-18774.0</v>
      </c>
      <c r="M23" s="56">
        <f t="shared" ref="M23:O23" si="41">SUM(M25:M28)</f>
        <v>-24807</v>
      </c>
      <c r="N23" s="56">
        <f t="shared" si="41"/>
        <v>-30255</v>
      </c>
      <c r="O23" s="56">
        <f t="shared" si="41"/>
        <v>-29061</v>
      </c>
      <c r="P23" s="54">
        <f>SUM(L23:O23)</f>
        <v>-102897</v>
      </c>
      <c r="Q23" s="157"/>
      <c r="R23" s="56">
        <f t="shared" ref="R23:U23" si="42">SUM(R25:R28)</f>
        <v>-25172</v>
      </c>
      <c r="S23" s="56">
        <f t="shared" si="42"/>
        <v>-24857</v>
      </c>
      <c r="T23" s="56">
        <f t="shared" si="42"/>
        <v>-22506</v>
      </c>
      <c r="U23" s="56">
        <f t="shared" si="42"/>
        <v>-25278</v>
      </c>
      <c r="V23" s="54">
        <f>SUM(R23:U23)</f>
        <v>-97813</v>
      </c>
      <c r="W23" s="37"/>
      <c r="X23" s="56">
        <f t="shared" ref="X23:AA23" si="43">SUM(X25:X28)</f>
        <v>-19361</v>
      </c>
      <c r="Y23" s="56">
        <f t="shared" si="43"/>
        <v>-18626</v>
      </c>
      <c r="Z23" s="56">
        <f t="shared" si="43"/>
        <v>-19802</v>
      </c>
      <c r="AA23" s="56">
        <f t="shared" si="43"/>
        <v>-21465</v>
      </c>
      <c r="AB23" s="54">
        <f>SUM(X23:AA23)</f>
        <v>-79254</v>
      </c>
      <c r="AC23" s="37"/>
      <c r="AD23" s="56">
        <f t="shared" ref="AD23:AG23" si="44">SUM(AD25:AD28)</f>
        <v>-18707</v>
      </c>
      <c r="AE23" s="56">
        <f t="shared" si="44"/>
        <v>-16678</v>
      </c>
      <c r="AF23" s="56">
        <f t="shared" si="44"/>
        <v>-16271</v>
      </c>
      <c r="AG23" s="56">
        <f t="shared" si="44"/>
        <v>-18465</v>
      </c>
      <c r="AH23" s="54">
        <f>SUM(AD23:AG23)</f>
        <v>-70121</v>
      </c>
      <c r="AI23" s="37"/>
      <c r="AJ23" s="56">
        <f t="shared" ref="AJ23:AK23" si="45">SUM(AJ25:AJ28)</f>
        <v>-18980</v>
      </c>
      <c r="AK23" s="56">
        <f t="shared" si="45"/>
        <v>-21107</v>
      </c>
      <c r="AL23" s="56">
        <v>-20948.0</v>
      </c>
      <c r="AM23" s="56">
        <v>-20829.8853715978</v>
      </c>
      <c r="AN23" s="56">
        <v>-43633.0</v>
      </c>
      <c r="AO23" s="54">
        <v>-104670.0</v>
      </c>
      <c r="AP23" s="37"/>
      <c r="AQ23" s="37"/>
      <c r="AR23" s="168">
        <v>-46322.415505722</v>
      </c>
    </row>
    <row r="24" ht="15.75" customHeight="1">
      <c r="A24" s="32"/>
      <c r="B24" s="39">
        <v>33.0</v>
      </c>
      <c r="C24" s="32"/>
      <c r="D24" s="162" t="str">
        <f>VLOOKUP($B24,Suporte!$A:$D,MATCH(Menu!$M$15,Suporte!$1:$1,0),)</f>
        <v>% da Receita Líquida</v>
      </c>
      <c r="E24" s="32"/>
      <c r="F24" s="163">
        <f t="shared" ref="F24:J24" si="46">F23/F$18</f>
        <v>-0.1782823403</v>
      </c>
      <c r="G24" s="163">
        <f t="shared" si="46"/>
        <v>-0.1832522925</v>
      </c>
      <c r="H24" s="163">
        <f t="shared" si="46"/>
        <v>-0.1698609429</v>
      </c>
      <c r="I24" s="163">
        <f t="shared" si="46"/>
        <v>-0.1687815463</v>
      </c>
      <c r="J24" s="163">
        <f t="shared" si="46"/>
        <v>-0.1744148049</v>
      </c>
      <c r="K24" s="62"/>
      <c r="L24" s="163">
        <f t="shared" ref="L24:P24" si="47">L23/L$18</f>
        <v>-0.1650809841</v>
      </c>
      <c r="M24" s="163">
        <f t="shared" si="47"/>
        <v>-0.19564343</v>
      </c>
      <c r="N24" s="163">
        <f t="shared" si="47"/>
        <v>-0.1678697657</v>
      </c>
      <c r="O24" s="163">
        <f t="shared" si="47"/>
        <v>-0.1593667228</v>
      </c>
      <c r="P24" s="163">
        <f t="shared" si="47"/>
        <v>-0.1706120825</v>
      </c>
      <c r="Q24" s="80"/>
      <c r="R24" s="163">
        <f t="shared" ref="R24:V24" si="48">R23/R$18</f>
        <v>-0.1489599669</v>
      </c>
      <c r="S24" s="163">
        <f t="shared" si="48"/>
        <v>-0.1414910149</v>
      </c>
      <c r="T24" s="163">
        <f t="shared" si="48"/>
        <v>-0.1207772763</v>
      </c>
      <c r="U24" s="163">
        <f t="shared" si="48"/>
        <v>-0.1327744599</v>
      </c>
      <c r="V24" s="163">
        <f t="shared" si="48"/>
        <v>-0.1355896256</v>
      </c>
      <c r="W24" s="62"/>
      <c r="X24" s="163">
        <f t="shared" ref="X24:AB24" si="49">X23/X$18</f>
        <v>-0.1266103402</v>
      </c>
      <c r="Y24" s="163">
        <f t="shared" si="49"/>
        <v>-0.1252151232</v>
      </c>
      <c r="Z24" s="163">
        <f t="shared" si="49"/>
        <v>-0.1240431476</v>
      </c>
      <c r="AA24" s="163">
        <f t="shared" si="49"/>
        <v>-0.1221316279</v>
      </c>
      <c r="AB24" s="163">
        <f t="shared" si="49"/>
        <v>-0.1244056692</v>
      </c>
      <c r="AC24" s="62"/>
      <c r="AD24" s="163">
        <f t="shared" ref="AD24:AH24" si="50">AD23/AD$18</f>
        <v>-0.1274874605</v>
      </c>
      <c r="AE24" s="163">
        <f t="shared" si="50"/>
        <v>-0.1301403</v>
      </c>
      <c r="AF24" s="163">
        <f t="shared" si="50"/>
        <v>-0.1314159256</v>
      </c>
      <c r="AG24" s="163">
        <f t="shared" si="50"/>
        <v>-0.1289077226</v>
      </c>
      <c r="AH24" s="163">
        <f t="shared" si="50"/>
        <v>-0.1293876685</v>
      </c>
      <c r="AI24" s="37"/>
      <c r="AJ24" s="163">
        <f>AJ23/AJ18</f>
        <v>-0.1265206813</v>
      </c>
      <c r="AK24" s="163">
        <f t="shared" ref="AK24:AL24" si="51">AK23/AK$18</f>
        <v>-0.1541782323</v>
      </c>
      <c r="AL24" s="163">
        <f t="shared" si="51"/>
        <v>-0.1388047735</v>
      </c>
      <c r="AM24" s="163">
        <v>-0.1282535154981115</v>
      </c>
      <c r="AN24" s="163">
        <f t="shared" ref="AN24:AO24" si="52">AN23/AN$18</f>
        <v>-0.1168641946</v>
      </c>
      <c r="AO24" s="163">
        <f t="shared" si="52"/>
        <v>-0.1075073335</v>
      </c>
      <c r="AP24" s="37"/>
      <c r="AQ24" s="37"/>
      <c r="AR24" s="163">
        <f>AR23/AR$18</f>
        <v>-0.1214498115</v>
      </c>
    </row>
    <row r="25" ht="15.75" customHeight="1">
      <c r="A25" s="169"/>
      <c r="B25" s="39">
        <v>16.0</v>
      </c>
      <c r="C25" s="169"/>
      <c r="D25" s="170" t="str">
        <f>VLOOKUP($B25,Suporte!$A:$D,MATCH(Menu!$M$15,Suporte!$1:$1,0),)</f>
        <v>( - ) Transportes</v>
      </c>
      <c r="E25" s="169"/>
      <c r="F25" s="171">
        <v>-13215.0</v>
      </c>
      <c r="G25" s="171">
        <v>-13175.0</v>
      </c>
      <c r="H25" s="171">
        <v>-11915.0</v>
      </c>
      <c r="I25" s="171">
        <v>-15355.0</v>
      </c>
      <c r="J25" s="172">
        <f t="shared" ref="J25:J29" si="53">SUM(F25:I25)</f>
        <v>-53660</v>
      </c>
      <c r="K25" s="173"/>
      <c r="L25" s="171">
        <v>-14218.0</v>
      </c>
      <c r="M25" s="171">
        <v>-17058.0</v>
      </c>
      <c r="N25" s="171">
        <v>-24449.0</v>
      </c>
      <c r="O25" s="171">
        <v>-22668.0</v>
      </c>
      <c r="P25" s="172">
        <f t="shared" ref="P25:P29" si="54">SUM(L25:O25)</f>
        <v>-78393</v>
      </c>
      <c r="Q25" s="174"/>
      <c r="R25" s="171">
        <v>-19315.0</v>
      </c>
      <c r="S25" s="171">
        <v>-19265.0</v>
      </c>
      <c r="T25" s="171">
        <v>-16791.0</v>
      </c>
      <c r="U25" s="171">
        <v>-18651.0</v>
      </c>
      <c r="V25" s="172">
        <f t="shared" ref="V25:V29" si="55">SUM(R25:U25)</f>
        <v>-74022</v>
      </c>
      <c r="W25" s="173"/>
      <c r="X25" s="171">
        <v>-13534.0</v>
      </c>
      <c r="Y25" s="171">
        <v>-13315.0</v>
      </c>
      <c r="Z25" s="171">
        <v>-14178.0</v>
      </c>
      <c r="AA25" s="171">
        <v>-15504.0</v>
      </c>
      <c r="AB25" s="172">
        <f t="shared" ref="AB25:AB28" si="56">SUM(X25:AA25)</f>
        <v>-56531</v>
      </c>
      <c r="AC25" s="173"/>
      <c r="AD25" s="171">
        <v>-13518.0</v>
      </c>
      <c r="AE25" s="171">
        <v>-11389.0</v>
      </c>
      <c r="AF25" s="171">
        <v>-11269.0</v>
      </c>
      <c r="AG25" s="171">
        <v>-13023.0</v>
      </c>
      <c r="AH25" s="172">
        <f t="shared" ref="AH25:AH28" si="57">SUM(AD25:AG25)</f>
        <v>-49199</v>
      </c>
      <c r="AI25" s="173"/>
      <c r="AJ25" s="171">
        <v>-13744.0</v>
      </c>
      <c r="AK25" s="171">
        <v>-15752.0</v>
      </c>
      <c r="AL25" s="171">
        <v>-15589.0</v>
      </c>
      <c r="AM25" s="171">
        <v>-14739.0</v>
      </c>
      <c r="AN25" s="171">
        <v>-27392.0</v>
      </c>
      <c r="AO25" s="172">
        <v>-72477.0</v>
      </c>
      <c r="AP25" s="173"/>
      <c r="AQ25" s="173"/>
      <c r="AR25" s="175">
        <v>-29519.0</v>
      </c>
    </row>
    <row r="26" ht="15.75" customHeight="1">
      <c r="A26" s="169"/>
      <c r="B26" s="39">
        <v>17.0</v>
      </c>
      <c r="C26" s="169"/>
      <c r="D26" s="170" t="str">
        <f>VLOOKUP($B26,Suporte!$A:$D,MATCH(Menu!$M$15,Suporte!$1:$1,0),)</f>
        <v>( - ) Meios de Pagamento</v>
      </c>
      <c r="E26" s="169"/>
      <c r="F26" s="171">
        <v>-1527.0</v>
      </c>
      <c r="G26" s="171">
        <v>-1642.0</v>
      </c>
      <c r="H26" s="171">
        <v>-1883.0</v>
      </c>
      <c r="I26" s="171">
        <v>-2512.0</v>
      </c>
      <c r="J26" s="172">
        <f t="shared" si="53"/>
        <v>-7564</v>
      </c>
      <c r="K26" s="173"/>
      <c r="L26" s="171">
        <v>-2027.0</v>
      </c>
      <c r="M26" s="171">
        <v>-2621.0</v>
      </c>
      <c r="N26" s="171">
        <v>-3139.0</v>
      </c>
      <c r="O26" s="171">
        <v>-3025.0</v>
      </c>
      <c r="P26" s="172">
        <f t="shared" si="54"/>
        <v>-10812</v>
      </c>
      <c r="Q26" s="174"/>
      <c r="R26" s="171">
        <v>-2681.0</v>
      </c>
      <c r="S26" s="171">
        <v>-2489.0</v>
      </c>
      <c r="T26" s="171">
        <v>-2432.0</v>
      </c>
      <c r="U26" s="171">
        <v>-2014.0</v>
      </c>
      <c r="V26" s="172">
        <f t="shared" si="55"/>
        <v>-9616</v>
      </c>
      <c r="W26" s="173"/>
      <c r="X26" s="171">
        <v>-1994.0</v>
      </c>
      <c r="Y26" s="171">
        <v>-1956.0</v>
      </c>
      <c r="Z26" s="171">
        <v>-2351.0</v>
      </c>
      <c r="AA26" s="171">
        <v>-2477.0</v>
      </c>
      <c r="AB26" s="172">
        <f t="shared" si="56"/>
        <v>-8778</v>
      </c>
      <c r="AC26" s="173"/>
      <c r="AD26" s="171">
        <v>-2212.0</v>
      </c>
      <c r="AE26" s="171">
        <v>-2211.0</v>
      </c>
      <c r="AF26" s="171">
        <v>-2045.0</v>
      </c>
      <c r="AG26" s="171">
        <v>-2416.0</v>
      </c>
      <c r="AH26" s="172">
        <f t="shared" si="57"/>
        <v>-8884</v>
      </c>
      <c r="AI26" s="173"/>
      <c r="AJ26" s="171">
        <v>-2251.0</v>
      </c>
      <c r="AK26" s="171">
        <v>-2090.0</v>
      </c>
      <c r="AL26" s="171">
        <v>-2099.0</v>
      </c>
      <c r="AM26" s="171">
        <v>-2071.0</v>
      </c>
      <c r="AN26" s="171">
        <v>-6946.0</v>
      </c>
      <c r="AO26" s="172">
        <v>-13386.0</v>
      </c>
      <c r="AP26" s="173"/>
      <c r="AQ26" s="173"/>
      <c r="AR26" s="175">
        <v>-7392.0</v>
      </c>
    </row>
    <row r="27" ht="15.75" customHeight="1">
      <c r="A27" s="169"/>
      <c r="B27" s="39">
        <v>18.0</v>
      </c>
      <c r="C27" s="169"/>
      <c r="D27" s="170" t="str">
        <f>VLOOKUP($B27,Suporte!$A:$D,MATCH(Menu!$M$15,Suporte!$1:$1,0),)</f>
        <v>( - ) Pessoas - Logística</v>
      </c>
      <c r="E27" s="169"/>
      <c r="F27" s="171">
        <v>-1865.0</v>
      </c>
      <c r="G27" s="171">
        <v>-1690.0</v>
      </c>
      <c r="H27" s="171">
        <v>-1956.0</v>
      </c>
      <c r="I27" s="171">
        <v>-2789.0</v>
      </c>
      <c r="J27" s="172">
        <f t="shared" si="53"/>
        <v>-8300</v>
      </c>
      <c r="K27" s="173"/>
      <c r="L27" s="171">
        <v>-2175.0</v>
      </c>
      <c r="M27" s="171">
        <v>-1971.0</v>
      </c>
      <c r="N27" s="171">
        <v>-2667.0</v>
      </c>
      <c r="O27" s="171">
        <v>-3368.0</v>
      </c>
      <c r="P27" s="172">
        <f t="shared" si="54"/>
        <v>-10181</v>
      </c>
      <c r="Q27" s="174"/>
      <c r="R27" s="171">
        <v>-3176.0</v>
      </c>
      <c r="S27" s="171">
        <v>-2813.0</v>
      </c>
      <c r="T27" s="171">
        <v>-3290.0</v>
      </c>
      <c r="U27" s="171">
        <v>-4184.0</v>
      </c>
      <c r="V27" s="172">
        <f t="shared" si="55"/>
        <v>-13463</v>
      </c>
      <c r="W27" s="173"/>
      <c r="X27" s="171">
        <v>-3795.0</v>
      </c>
      <c r="Y27" s="171">
        <v>-3375.0</v>
      </c>
      <c r="Z27" s="171">
        <v>-3246.0</v>
      </c>
      <c r="AA27" s="171">
        <v>-3178.0</v>
      </c>
      <c r="AB27" s="172">
        <f t="shared" si="56"/>
        <v>-13594</v>
      </c>
      <c r="AC27" s="173"/>
      <c r="AD27" s="171">
        <v>-2858.0</v>
      </c>
      <c r="AE27" s="171">
        <v>-2760.0</v>
      </c>
      <c r="AF27" s="171">
        <v>-2690.0</v>
      </c>
      <c r="AG27" s="171">
        <v>-2849.0</v>
      </c>
      <c r="AH27" s="172">
        <f t="shared" si="57"/>
        <v>-11157</v>
      </c>
      <c r="AI27" s="173"/>
      <c r="AJ27" s="171">
        <v>-2784.0</v>
      </c>
      <c r="AK27" s="171">
        <v>-3082.0</v>
      </c>
      <c r="AL27" s="171">
        <v>-3100.0</v>
      </c>
      <c r="AM27" s="171">
        <v>-2964.0</v>
      </c>
      <c r="AN27" s="171">
        <v>-8420.0</v>
      </c>
      <c r="AO27" s="172">
        <v>-17386.0</v>
      </c>
      <c r="AP27" s="173"/>
      <c r="AQ27" s="173"/>
      <c r="AR27" s="175">
        <v>-9228.0</v>
      </c>
    </row>
    <row r="28" ht="15.75" customHeight="1">
      <c r="A28" s="169"/>
      <c r="B28" s="39">
        <v>19.0</v>
      </c>
      <c r="C28" s="169"/>
      <c r="D28" s="170" t="str">
        <f>VLOOKUP($B28,Suporte!$A:$D,MATCH(Menu!$M$15,Suporte!$1:$1,0),)</f>
        <v>( - ) Perda de Crédito Esperada</v>
      </c>
      <c r="E28" s="169"/>
      <c r="F28" s="171" t="s">
        <v>622</v>
      </c>
      <c r="G28" s="171" t="s">
        <v>622</v>
      </c>
      <c r="H28" s="171">
        <v>-651.0</v>
      </c>
      <c r="I28" s="171">
        <v>-812.0</v>
      </c>
      <c r="J28" s="176">
        <f t="shared" si="53"/>
        <v>-1463</v>
      </c>
      <c r="K28" s="173"/>
      <c r="L28" s="171">
        <v>-354.0</v>
      </c>
      <c r="M28" s="171">
        <v>-3157.0</v>
      </c>
      <c r="N28" s="171" t="s">
        <v>622</v>
      </c>
      <c r="O28" s="171" t="s">
        <v>622</v>
      </c>
      <c r="P28" s="176">
        <f t="shared" si="54"/>
        <v>-3511</v>
      </c>
      <c r="Q28" s="174"/>
      <c r="R28" s="171" t="s">
        <v>622</v>
      </c>
      <c r="S28" s="171">
        <v>-290.0</v>
      </c>
      <c r="T28" s="171">
        <v>7.0</v>
      </c>
      <c r="U28" s="171">
        <v>-429.0</v>
      </c>
      <c r="V28" s="176">
        <f t="shared" si="55"/>
        <v>-712</v>
      </c>
      <c r="W28" s="173"/>
      <c r="X28" s="171">
        <v>-38.0</v>
      </c>
      <c r="Y28" s="171">
        <v>20.0</v>
      </c>
      <c r="Z28" s="171">
        <v>-27.0</v>
      </c>
      <c r="AA28" s="171">
        <v>-306.0</v>
      </c>
      <c r="AB28" s="176">
        <f t="shared" si="56"/>
        <v>-351</v>
      </c>
      <c r="AC28" s="173"/>
      <c r="AD28" s="171">
        <v>-119.0</v>
      </c>
      <c r="AE28" s="171">
        <v>-318.0</v>
      </c>
      <c r="AF28" s="171">
        <v>-267.0</v>
      </c>
      <c r="AG28" s="171">
        <v>-177.0</v>
      </c>
      <c r="AH28" s="176">
        <f t="shared" si="57"/>
        <v>-881</v>
      </c>
      <c r="AI28" s="173"/>
      <c r="AJ28" s="171">
        <v>-201.0</v>
      </c>
      <c r="AK28" s="171">
        <v>-183.0</v>
      </c>
      <c r="AL28" s="171">
        <v>-160.0</v>
      </c>
      <c r="AM28" s="171">
        <v>-1055.0</v>
      </c>
      <c r="AN28" s="171">
        <v>-875.0</v>
      </c>
      <c r="AO28" s="176">
        <f>SUM(AJ28:AN28)</f>
        <v>-2474</v>
      </c>
      <c r="AP28" s="173"/>
      <c r="AQ28" s="173"/>
      <c r="AR28" s="177">
        <v>-0.182</v>
      </c>
    </row>
    <row r="29" ht="15.75" customHeight="1">
      <c r="A29" s="32"/>
      <c r="B29" s="39">
        <v>20.0</v>
      </c>
      <c r="C29" s="32"/>
      <c r="D29" s="161" t="str">
        <f>VLOOKUP($B29,Suporte!$A:$D,MATCH(Menu!$M$15,Suporte!$1:$1,0),)</f>
        <v>( = ) Margem de Contribuição II</v>
      </c>
      <c r="E29" s="32"/>
      <c r="F29" s="178">
        <f t="shared" ref="F29:I29" si="58">SUM(F20,F23)</f>
        <v>22313</v>
      </c>
      <c r="G29" s="178">
        <f t="shared" si="58"/>
        <v>19935</v>
      </c>
      <c r="H29" s="178">
        <f t="shared" si="58"/>
        <v>21826</v>
      </c>
      <c r="I29" s="178">
        <f t="shared" si="58"/>
        <v>30918</v>
      </c>
      <c r="J29" s="54">
        <f t="shared" si="53"/>
        <v>94992</v>
      </c>
      <c r="K29" s="37"/>
      <c r="L29" s="178">
        <f t="shared" ref="L29:O29" si="59">SUM(L20,L23)</f>
        <v>26703</v>
      </c>
      <c r="M29" s="178">
        <f t="shared" si="59"/>
        <v>26285</v>
      </c>
      <c r="N29" s="178">
        <f t="shared" si="59"/>
        <v>45588</v>
      </c>
      <c r="O29" s="178">
        <f t="shared" si="59"/>
        <v>40095</v>
      </c>
      <c r="P29" s="54">
        <f t="shared" si="54"/>
        <v>138671</v>
      </c>
      <c r="Q29" s="157"/>
      <c r="R29" s="178">
        <f t="shared" ref="R29:U29" si="60">SUM(R20,R23)</f>
        <v>45305</v>
      </c>
      <c r="S29" s="178">
        <f t="shared" si="60"/>
        <v>40897</v>
      </c>
      <c r="T29" s="178">
        <f t="shared" si="60"/>
        <v>50280</v>
      </c>
      <c r="U29" s="178">
        <f t="shared" si="60"/>
        <v>52840</v>
      </c>
      <c r="V29" s="54">
        <f t="shared" si="55"/>
        <v>189322</v>
      </c>
      <c r="W29" s="37"/>
      <c r="X29" s="178">
        <f t="shared" ref="X29:AB29" si="61">SUM(X20,X23)</f>
        <v>40429</v>
      </c>
      <c r="Y29" s="178">
        <f t="shared" si="61"/>
        <v>37832</v>
      </c>
      <c r="Z29" s="178">
        <f t="shared" si="61"/>
        <v>43787</v>
      </c>
      <c r="AA29" s="178">
        <f t="shared" si="61"/>
        <v>52888</v>
      </c>
      <c r="AB29" s="54">
        <f t="shared" si="61"/>
        <v>174936</v>
      </c>
      <c r="AC29" s="37"/>
      <c r="AD29" s="178">
        <f t="shared" ref="AD29:AH29" si="62">SUM(AD20,AD23)</f>
        <v>45053</v>
      </c>
      <c r="AE29" s="178">
        <f t="shared" si="62"/>
        <v>39496</v>
      </c>
      <c r="AF29" s="178">
        <f t="shared" si="62"/>
        <v>36661</v>
      </c>
      <c r="AG29" s="178">
        <f t="shared" si="62"/>
        <v>43849</v>
      </c>
      <c r="AH29" s="54">
        <f t="shared" si="62"/>
        <v>165059</v>
      </c>
      <c r="AI29" s="37"/>
      <c r="AJ29" s="179">
        <f t="shared" ref="AJ29:AL29" si="63">SUM(AJ20,AJ23)</f>
        <v>49045</v>
      </c>
      <c r="AK29" s="179">
        <f t="shared" si="63"/>
        <v>39502</v>
      </c>
      <c r="AL29" s="179">
        <f t="shared" si="63"/>
        <v>45686</v>
      </c>
      <c r="AM29" s="179">
        <v>49261.0</v>
      </c>
      <c r="AN29" s="179">
        <f t="shared" ref="AN29:AO29" si="64">SUM(AN20,AN23)</f>
        <v>135584</v>
      </c>
      <c r="AO29" s="54">
        <f t="shared" si="64"/>
        <v>432226</v>
      </c>
      <c r="AP29" s="37"/>
      <c r="AQ29" s="37"/>
      <c r="AR29" s="179">
        <f>SUM(AR20,AR23)</f>
        <v>162786.5845</v>
      </c>
    </row>
    <row r="30" ht="15.75" customHeight="1">
      <c r="A30" s="32"/>
      <c r="B30" s="39">
        <v>33.0</v>
      </c>
      <c r="C30" s="32"/>
      <c r="D30" s="162" t="str">
        <f>VLOOKUP($B30,Suporte!$A:$D,MATCH(Menu!$M$15,Suporte!$1:$1,0),)</f>
        <v>% da Receita Líquida</v>
      </c>
      <c r="E30" s="32"/>
      <c r="F30" s="163">
        <f t="shared" ref="F30:J30" si="65">F29/F$18</f>
        <v>0.239538379</v>
      </c>
      <c r="G30" s="163">
        <f t="shared" si="65"/>
        <v>0.2213081996</v>
      </c>
      <c r="H30" s="163">
        <f t="shared" si="65"/>
        <v>0.2259911575</v>
      </c>
      <c r="I30" s="163">
        <f t="shared" si="65"/>
        <v>0.2430775037</v>
      </c>
      <c r="J30" s="164">
        <f t="shared" si="65"/>
        <v>0.2333950039</v>
      </c>
      <c r="K30" s="37"/>
      <c r="L30" s="163">
        <f t="shared" ref="L30:P30" si="66">L29/L$18</f>
        <v>0.2348011888</v>
      </c>
      <c r="M30" s="163">
        <f t="shared" si="66"/>
        <v>0.2072998573</v>
      </c>
      <c r="N30" s="163">
        <f t="shared" si="66"/>
        <v>0.2529448646</v>
      </c>
      <c r="O30" s="163">
        <f t="shared" si="66"/>
        <v>0.2198757355</v>
      </c>
      <c r="P30" s="164">
        <f t="shared" si="66"/>
        <v>0.2299284536</v>
      </c>
      <c r="Q30" s="165"/>
      <c r="R30" s="163">
        <v>0.2681035845149531</v>
      </c>
      <c r="S30" s="163">
        <v>0.233</v>
      </c>
      <c r="T30" s="163">
        <f>T29/$T$18</f>
        <v>0.2698250001</v>
      </c>
      <c r="U30" s="163">
        <f>U29/$U$18</f>
        <v>0.2775457893</v>
      </c>
      <c r="V30" s="164">
        <f>V29/$V$18</f>
        <v>0.2624405661</v>
      </c>
      <c r="W30" s="37"/>
      <c r="X30" s="163">
        <f t="shared" ref="X30:AB30" si="67">X29/X$18</f>
        <v>0.2643835258</v>
      </c>
      <c r="Y30" s="163">
        <f t="shared" si="67"/>
        <v>0.2543293536</v>
      </c>
      <c r="Z30" s="163">
        <f t="shared" si="67"/>
        <v>0.2742893296</v>
      </c>
      <c r="AA30" s="163">
        <f t="shared" si="67"/>
        <v>0.3009223171</v>
      </c>
      <c r="AB30" s="164">
        <f t="shared" si="67"/>
        <v>0.2745985078</v>
      </c>
      <c r="AC30" s="37"/>
      <c r="AD30" s="163">
        <f t="shared" ref="AD30:AH30" si="68">AD29/AD$18</f>
        <v>0.3070344019</v>
      </c>
      <c r="AE30" s="163">
        <f t="shared" si="68"/>
        <v>0.3081917069</v>
      </c>
      <c r="AF30" s="163">
        <f t="shared" si="68"/>
        <v>0.2960997634</v>
      </c>
      <c r="AG30" s="163">
        <f t="shared" si="68"/>
        <v>0.3061183173</v>
      </c>
      <c r="AH30" s="164">
        <f t="shared" si="68"/>
        <v>0.3045678067</v>
      </c>
      <c r="AI30" s="37"/>
      <c r="AJ30" s="163">
        <f>AJ29/AJ18</f>
        <v>0.3269339733</v>
      </c>
      <c r="AK30" s="163">
        <f t="shared" ref="AK30:AL30" si="69">AK29/AK$18</f>
        <v>0.2885463842</v>
      </c>
      <c r="AL30" s="163">
        <f t="shared" si="69"/>
        <v>0.3027226886</v>
      </c>
      <c r="AM30" s="163">
        <v>0.3033149094088084</v>
      </c>
      <c r="AN30" s="163">
        <f t="shared" ref="AN30:AO30" si="70">AN29/AN$18</f>
        <v>0.3631406265</v>
      </c>
      <c r="AO30" s="164">
        <f t="shared" si="70"/>
        <v>0.4439425313</v>
      </c>
      <c r="AP30" s="37"/>
      <c r="AQ30" s="37"/>
      <c r="AR30" s="163">
        <f>AR29/AR$18</f>
        <v>0.4267998503</v>
      </c>
    </row>
    <row r="31" ht="15.75" customHeight="1">
      <c r="A31" s="32"/>
      <c r="B31" s="39"/>
      <c r="C31" s="32"/>
      <c r="D31" s="37"/>
      <c r="E31" s="32"/>
      <c r="F31" s="166"/>
      <c r="G31" s="166"/>
      <c r="H31" s="166"/>
      <c r="I31" s="166"/>
      <c r="J31" s="167"/>
      <c r="K31" s="37"/>
      <c r="L31" s="166"/>
      <c r="M31" s="166"/>
      <c r="N31" s="166"/>
      <c r="O31" s="166"/>
      <c r="P31" s="167"/>
      <c r="Q31" s="157"/>
      <c r="R31" s="166"/>
      <c r="S31" s="166"/>
      <c r="T31" s="166"/>
      <c r="U31" s="166"/>
      <c r="V31" s="167"/>
      <c r="W31" s="37"/>
      <c r="X31" s="166"/>
      <c r="Y31" s="166"/>
      <c r="Z31" s="166"/>
      <c r="AA31" s="166"/>
      <c r="AB31" s="167"/>
      <c r="AC31" s="37"/>
      <c r="AD31" s="166"/>
      <c r="AE31" s="166"/>
      <c r="AF31" s="166"/>
      <c r="AG31" s="166"/>
      <c r="AH31" s="167"/>
      <c r="AI31" s="37"/>
      <c r="AJ31" s="166"/>
      <c r="AK31" s="166"/>
      <c r="AL31" s="166"/>
      <c r="AM31" s="166"/>
      <c r="AN31" s="166"/>
      <c r="AO31" s="167"/>
      <c r="AP31" s="37"/>
      <c r="AQ31" s="37"/>
      <c r="AR31" s="166"/>
    </row>
    <row r="32" ht="15.75" customHeight="1">
      <c r="A32" s="32"/>
      <c r="B32" s="39">
        <v>21.0</v>
      </c>
      <c r="C32" s="32"/>
      <c r="D32" s="147" t="s">
        <v>98</v>
      </c>
      <c r="E32" s="32"/>
      <c r="F32" s="56">
        <v>-11666.0</v>
      </c>
      <c r="G32" s="56">
        <v>-12093.0</v>
      </c>
      <c r="H32" s="56">
        <v>-13443.0</v>
      </c>
      <c r="I32" s="56">
        <v>-16523.0</v>
      </c>
      <c r="J32" s="54">
        <v>-53725.0</v>
      </c>
      <c r="K32" s="37"/>
      <c r="L32" s="56">
        <v>-13201.0</v>
      </c>
      <c r="M32" s="56">
        <v>-13165.0</v>
      </c>
      <c r="N32" s="56">
        <v>-18492.0</v>
      </c>
      <c r="O32" s="56">
        <v>-24595.0</v>
      </c>
      <c r="P32" s="54">
        <v>-69453.0</v>
      </c>
      <c r="Q32" s="157"/>
      <c r="R32" s="56">
        <v>-24424.0</v>
      </c>
      <c r="S32" s="56">
        <v>-24230.0</v>
      </c>
      <c r="T32" s="56">
        <v>-28409.0</v>
      </c>
      <c r="U32" s="56">
        <v>-26706.0</v>
      </c>
      <c r="V32" s="54">
        <v>-103769.0</v>
      </c>
      <c r="W32" s="37"/>
      <c r="X32" s="56">
        <v>-21147.0</v>
      </c>
      <c r="Y32" s="56">
        <v>-22260.0</v>
      </c>
      <c r="Z32" s="56">
        <v>-24314.0</v>
      </c>
      <c r="AA32" s="56">
        <v>-27138.0</v>
      </c>
      <c r="AB32" s="54">
        <v>-94859.0</v>
      </c>
      <c r="AC32" s="37"/>
      <c r="AD32" s="56">
        <v>-19546.0</v>
      </c>
      <c r="AE32" s="56">
        <v>-18509.0</v>
      </c>
      <c r="AF32" s="56">
        <v>-17444.0</v>
      </c>
      <c r="AG32" s="56">
        <v>-24492.0</v>
      </c>
      <c r="AH32" s="54">
        <v>-79991.0</v>
      </c>
      <c r="AI32" s="37"/>
      <c r="AJ32" s="56">
        <v>-24149.0</v>
      </c>
      <c r="AK32" s="56">
        <v>-22394.0</v>
      </c>
      <c r="AL32" s="56">
        <v>-22611.0</v>
      </c>
      <c r="AM32" s="56">
        <v>-20910.6682951947</v>
      </c>
      <c r="AN32" s="56">
        <v>-35688.0</v>
      </c>
      <c r="AO32" s="54">
        <v>-104832.0</v>
      </c>
      <c r="AP32" s="37"/>
      <c r="AQ32" s="37"/>
      <c r="AR32" s="158">
        <v>-45924.96691176928</v>
      </c>
    </row>
    <row r="33" ht="15.75" customHeight="1">
      <c r="A33" s="32"/>
      <c r="B33" s="39">
        <v>33.0</v>
      </c>
      <c r="C33" s="32"/>
      <c r="D33" s="162" t="s">
        <v>150</v>
      </c>
      <c r="E33" s="32"/>
      <c r="F33" s="163">
        <v>-0.12523886205045626</v>
      </c>
      <c r="G33" s="163">
        <v>-0.13425031639245988</v>
      </c>
      <c r="H33" s="163">
        <v>-0.13919174975926443</v>
      </c>
      <c r="I33" s="163">
        <v>-0.12990392628583108</v>
      </c>
      <c r="J33" s="163">
        <v>-0.1320021326728927</v>
      </c>
      <c r="K33" s="62"/>
      <c r="L33" s="163">
        <v>-0.11607723827444912</v>
      </c>
      <c r="M33" s="163">
        <v>-0.10382737761934431</v>
      </c>
      <c r="N33" s="163">
        <v>-0.10260279977140194</v>
      </c>
      <c r="O33" s="163">
        <v>-0.13487576294330228</v>
      </c>
      <c r="P33" s="163">
        <v>-0.11515905190638447</v>
      </c>
      <c r="Q33" s="80"/>
      <c r="R33" s="163">
        <v>-0.14453353847974673</v>
      </c>
      <c r="S33" s="163">
        <v>-0.1379220054758964</v>
      </c>
      <c r="T33" s="163">
        <v>-0.15245541823411665</v>
      </c>
      <c r="U33" s="163">
        <v>-0.1402751296071603</v>
      </c>
      <c r="V33" s="163">
        <v>-0.1438459085931327</v>
      </c>
      <c r="W33" s="62"/>
      <c r="X33" s="163">
        <v>-0.13828980237774494</v>
      </c>
      <c r="Y33" s="163">
        <v>-0.14964504678928686</v>
      </c>
      <c r="Z33" s="163">
        <v>-0.1523070948019895</v>
      </c>
      <c r="AA33" s="163">
        <v>-0.1544098820503775</v>
      </c>
      <c r="AB33" s="180">
        <v>-0.14890096866705071</v>
      </c>
      <c r="AC33" s="62"/>
      <c r="AD33" s="163">
        <v>-0.13320521208156144</v>
      </c>
      <c r="AE33" s="163">
        <v>-0.14442779780576495</v>
      </c>
      <c r="AF33" s="163">
        <v>-0.1408898903992311</v>
      </c>
      <c r="AG33" s="163">
        <v>-0.1709833707990673</v>
      </c>
      <c r="AH33" s="180">
        <v>-0.14759984869313306</v>
      </c>
      <c r="AI33" s="37"/>
      <c r="AJ33" s="163">
        <v>-0.16662871652625114</v>
      </c>
      <c r="AK33" s="163">
        <v>-0.1635792549306063</v>
      </c>
      <c r="AL33" s="163">
        <v>-0.14982407548520046</v>
      </c>
      <c r="AM33" s="163">
        <v>-0.12875091112745285</v>
      </c>
      <c r="AN33" s="163">
        <v>-0.09558474950785424</v>
      </c>
      <c r="AO33" s="180">
        <v>-0.13005933440762973</v>
      </c>
      <c r="AP33" s="37"/>
      <c r="AQ33" s="37"/>
      <c r="AR33" s="163">
        <f>AR32/AR$18</f>
        <v>-0.1204077662</v>
      </c>
    </row>
    <row r="34" ht="15.75" customHeight="1">
      <c r="A34" s="32"/>
      <c r="B34" s="39">
        <v>24.0</v>
      </c>
      <c r="C34" s="32"/>
      <c r="D34" s="161" t="str">
        <f>VLOOKUP($B34,Suporte!$A:$D,MATCH(Menu!$M$15,Suporte!$1:$1,0),)</f>
        <v>( = ) Margem de Contribuição III</v>
      </c>
      <c r="E34" s="32"/>
      <c r="F34" s="178">
        <f t="shared" ref="F34:I34" si="71">SUM(F29,F32)</f>
        <v>10647</v>
      </c>
      <c r="G34" s="178">
        <f t="shared" si="71"/>
        <v>7842</v>
      </c>
      <c r="H34" s="178">
        <f t="shared" si="71"/>
        <v>8383</v>
      </c>
      <c r="I34" s="178">
        <f t="shared" si="71"/>
        <v>14395</v>
      </c>
      <c r="J34" s="54">
        <f>SUM(F34:I34)</f>
        <v>41267</v>
      </c>
      <c r="K34" s="37"/>
      <c r="L34" s="178">
        <f t="shared" ref="L34:O34" si="72">SUM(L29,L32)</f>
        <v>13502</v>
      </c>
      <c r="M34" s="178">
        <f t="shared" si="72"/>
        <v>13120</v>
      </c>
      <c r="N34" s="178">
        <f t="shared" si="72"/>
        <v>27096</v>
      </c>
      <c r="O34" s="178">
        <f t="shared" si="72"/>
        <v>15500</v>
      </c>
      <c r="P34" s="54">
        <f>SUM(L34:O34)</f>
        <v>69218</v>
      </c>
      <c r="Q34" s="157"/>
      <c r="R34" s="178">
        <f t="shared" ref="R34:U34" si="73">SUM(R29,R32)</f>
        <v>20881</v>
      </c>
      <c r="S34" s="178">
        <f t="shared" si="73"/>
        <v>16667</v>
      </c>
      <c r="T34" s="178">
        <f t="shared" si="73"/>
        <v>21871</v>
      </c>
      <c r="U34" s="178">
        <f t="shared" si="73"/>
        <v>26134</v>
      </c>
      <c r="V34" s="54">
        <f>SUM(R34:U34)</f>
        <v>85553</v>
      </c>
      <c r="W34" s="37"/>
      <c r="X34" s="178">
        <f t="shared" ref="X34:AB34" si="74">SUM(X29,X32)</f>
        <v>19282</v>
      </c>
      <c r="Y34" s="178">
        <f t="shared" si="74"/>
        <v>15572</v>
      </c>
      <c r="Z34" s="178">
        <f t="shared" si="74"/>
        <v>19473</v>
      </c>
      <c r="AA34" s="178">
        <f t="shared" si="74"/>
        <v>25750</v>
      </c>
      <c r="AB34" s="54">
        <f t="shared" si="74"/>
        <v>80077</v>
      </c>
      <c r="AC34" s="37"/>
      <c r="AD34" s="178">
        <f t="shared" ref="AD34:AH34" si="75">SUM(AD29,AD32)</f>
        <v>25507</v>
      </c>
      <c r="AE34" s="178">
        <f t="shared" si="75"/>
        <v>20987</v>
      </c>
      <c r="AF34" s="178">
        <f t="shared" si="75"/>
        <v>19217</v>
      </c>
      <c r="AG34" s="178">
        <f t="shared" si="75"/>
        <v>19357</v>
      </c>
      <c r="AH34" s="54">
        <f t="shared" si="75"/>
        <v>85068</v>
      </c>
      <c r="AI34" s="37"/>
      <c r="AJ34" s="178">
        <v>23553.0</v>
      </c>
      <c r="AK34" s="178">
        <f t="shared" ref="AK34:AL34" si="76">SUM(AK29,AK32)</f>
        <v>17108</v>
      </c>
      <c r="AL34" s="178">
        <f t="shared" si="76"/>
        <v>23075</v>
      </c>
      <c r="AM34" s="178">
        <v>28351.2546232074</v>
      </c>
      <c r="AN34" s="178">
        <f>SUM(AN29,AN32)</f>
        <v>99896</v>
      </c>
      <c r="AO34" s="54">
        <v>164983.0</v>
      </c>
      <c r="AP34" s="37"/>
      <c r="AQ34" s="37"/>
      <c r="AR34" s="178">
        <f>SUM(AR29,AR32)</f>
        <v>116861.6176</v>
      </c>
    </row>
    <row r="35" ht="15.75" customHeight="1">
      <c r="A35" s="32"/>
      <c r="B35" s="39">
        <v>33.0</v>
      </c>
      <c r="C35" s="32"/>
      <c r="D35" s="162" t="str">
        <f>VLOOKUP($B35,Suporte!$A:$D,MATCH(Menu!$M$15,Suporte!$1:$1,0),)</f>
        <v>% da Receita Líquida</v>
      </c>
      <c r="E35" s="32"/>
      <c r="F35" s="163">
        <f t="shared" ref="F35:J35" si="77">F34/F$18</f>
        <v>0.1142995169</v>
      </c>
      <c r="G35" s="163">
        <f t="shared" si="77"/>
        <v>0.08705788317</v>
      </c>
      <c r="H35" s="163">
        <f t="shared" si="77"/>
        <v>0.08679940774</v>
      </c>
      <c r="I35" s="163">
        <f t="shared" si="77"/>
        <v>0.1131735774</v>
      </c>
      <c r="J35" s="164">
        <f t="shared" si="77"/>
        <v>0.1013928713</v>
      </c>
      <c r="K35" s="37"/>
      <c r="L35" s="163">
        <f t="shared" ref="L35:P35" si="78">L34/L$18</f>
        <v>0.1187239505</v>
      </c>
      <c r="M35" s="163">
        <f t="shared" si="78"/>
        <v>0.1034724796</v>
      </c>
      <c r="N35" s="163">
        <f t="shared" si="78"/>
        <v>0.1503420648</v>
      </c>
      <c r="O35" s="163">
        <f t="shared" si="78"/>
        <v>0.08499997258</v>
      </c>
      <c r="P35" s="164">
        <f t="shared" si="78"/>
        <v>0.1147694017</v>
      </c>
      <c r="Q35" s="165"/>
      <c r="R35" s="163">
        <v>0.1235672917957355</v>
      </c>
      <c r="S35" s="163">
        <v>0.095</v>
      </c>
      <c r="T35" s="163">
        <f>T34/$T$18</f>
        <v>0.1173695819</v>
      </c>
      <c r="U35" s="163">
        <f>U34/$U$18</f>
        <v>0.1372706597</v>
      </c>
      <c r="V35" s="164">
        <f>V34/$V$18</f>
        <v>0.1185946575</v>
      </c>
      <c r="W35" s="37"/>
      <c r="X35" s="163">
        <f t="shared" ref="X35:AB35" si="79">X34/X$18</f>
        <v>0.1260937234</v>
      </c>
      <c r="Y35" s="163">
        <f t="shared" si="79"/>
        <v>0.1046843068</v>
      </c>
      <c r="Z35" s="163">
        <f t="shared" si="79"/>
        <v>0.1219822348</v>
      </c>
      <c r="AA35" s="163">
        <f t="shared" si="79"/>
        <v>0.1465124351</v>
      </c>
      <c r="AB35" s="164">
        <f t="shared" si="79"/>
        <v>0.1256975392</v>
      </c>
      <c r="AC35" s="37"/>
      <c r="AD35" s="163">
        <f t="shared" ref="AD35:AH35" si="80">AD34/AD$18</f>
        <v>0.1738291898</v>
      </c>
      <c r="AE35" s="163">
        <f t="shared" si="80"/>
        <v>0.163763909</v>
      </c>
      <c r="AF35" s="163">
        <f t="shared" si="80"/>
        <v>0.155209873</v>
      </c>
      <c r="AG35" s="163">
        <f t="shared" si="80"/>
        <v>0.1351349465</v>
      </c>
      <c r="AH35" s="164">
        <f t="shared" si="80"/>
        <v>0.156967958</v>
      </c>
      <c r="AI35" s="37"/>
      <c r="AJ35" s="163">
        <v>0.16251630131031486</v>
      </c>
      <c r="AK35" s="163">
        <f t="shared" ref="AK35:AL35" si="81">AK34/AK$18</f>
        <v>0.1249671293</v>
      </c>
      <c r="AL35" s="163">
        <f t="shared" si="81"/>
        <v>0.1528986131</v>
      </c>
      <c r="AM35" s="163">
        <v>0.17456399828135555</v>
      </c>
      <c r="AN35" s="163">
        <f t="shared" ref="AN35:AO35" si="82">AN34/AN$18</f>
        <v>0.267555877</v>
      </c>
      <c r="AO35" s="164">
        <f t="shared" si="82"/>
        <v>0.1694552633</v>
      </c>
      <c r="AP35" s="37"/>
      <c r="AQ35" s="37"/>
      <c r="AR35" s="163">
        <f>AR34/AR$18</f>
        <v>0.3063920841</v>
      </c>
    </row>
    <row r="36" ht="15.75" customHeight="1">
      <c r="A36" s="32"/>
      <c r="B36" s="39"/>
      <c r="C36" s="32"/>
      <c r="D36" s="62"/>
      <c r="E36" s="32"/>
      <c r="F36" s="166"/>
      <c r="G36" s="166"/>
      <c r="H36" s="166"/>
      <c r="I36" s="166"/>
      <c r="J36" s="167"/>
      <c r="K36" s="37"/>
      <c r="L36" s="166"/>
      <c r="M36" s="166"/>
      <c r="N36" s="166"/>
      <c r="O36" s="166"/>
      <c r="P36" s="167"/>
      <c r="Q36" s="157"/>
      <c r="R36" s="166"/>
      <c r="S36" s="166"/>
      <c r="T36" s="166"/>
      <c r="U36" s="166"/>
      <c r="V36" s="167"/>
      <c r="W36" s="37"/>
      <c r="X36" s="166"/>
      <c r="Y36" s="166"/>
      <c r="Z36" s="166"/>
      <c r="AA36" s="166"/>
      <c r="AB36" s="167"/>
      <c r="AC36" s="37"/>
      <c r="AD36" s="166"/>
      <c r="AE36" s="166"/>
      <c r="AF36" s="166"/>
      <c r="AG36" s="166"/>
      <c r="AH36" s="167"/>
      <c r="AI36" s="37"/>
      <c r="AJ36" s="166"/>
      <c r="AK36" s="166"/>
      <c r="AL36" s="166"/>
      <c r="AM36" s="166"/>
      <c r="AN36" s="166"/>
      <c r="AO36" s="167"/>
      <c r="AP36" s="37"/>
      <c r="AQ36" s="37"/>
      <c r="AR36" s="166"/>
    </row>
    <row r="37" ht="15.75" customHeight="1">
      <c r="A37" s="32"/>
      <c r="B37" s="39">
        <v>25.0</v>
      </c>
      <c r="C37" s="32"/>
      <c r="D37" s="147" t="str">
        <f>VLOOKUP($B37,Suporte!$A:$D,MATCH(Menu!$M$15,Suporte!$1:$1,0),)</f>
        <v>( - ) Pessoal administrativo</v>
      </c>
      <c r="E37" s="32"/>
      <c r="F37" s="56">
        <v>-6393.0</v>
      </c>
      <c r="G37" s="56">
        <v>-7775.0</v>
      </c>
      <c r="H37" s="56">
        <v>-8436.0</v>
      </c>
      <c r="I37" s="56">
        <v>-9092.0</v>
      </c>
      <c r="J37" s="54">
        <f>SUM(F37:I37)</f>
        <v>-31696</v>
      </c>
      <c r="K37" s="37"/>
      <c r="L37" s="56">
        <v>-8169.0</v>
      </c>
      <c r="M37" s="56">
        <v>-6788.0</v>
      </c>
      <c r="N37" s="56">
        <v>-7844.0</v>
      </c>
      <c r="O37" s="56">
        <v>-8756.0</v>
      </c>
      <c r="P37" s="54">
        <f>SUM(L37:O37)</f>
        <v>-31557</v>
      </c>
      <c r="Q37" s="157"/>
      <c r="R37" s="56">
        <v>-9613.519404102364</v>
      </c>
      <c r="S37" s="56">
        <v>-10468.0</v>
      </c>
      <c r="T37" s="56">
        <v>-11069.0</v>
      </c>
      <c r="U37" s="56">
        <v>-10764.0</v>
      </c>
      <c r="V37" s="54">
        <f>SUM(R37:U37)</f>
        <v>-41914.5194</v>
      </c>
      <c r="W37" s="37"/>
      <c r="X37" s="56">
        <v>-10972.0</v>
      </c>
      <c r="Y37" s="56">
        <v>-12532.0</v>
      </c>
      <c r="Z37" s="56">
        <v>-12167.0</v>
      </c>
      <c r="AA37" s="56">
        <v>-12075.0</v>
      </c>
      <c r="AB37" s="54">
        <f>SUM(X37:AA37)</f>
        <v>-47746</v>
      </c>
      <c r="AC37" s="37"/>
      <c r="AD37" s="56">
        <v>-11716.0</v>
      </c>
      <c r="AE37" s="56">
        <v>-12047.0</v>
      </c>
      <c r="AF37" s="56">
        <v>-11289.0</v>
      </c>
      <c r="AG37" s="56">
        <v>-11028.0</v>
      </c>
      <c r="AH37" s="54">
        <f>SUM(AD37:AG37)</f>
        <v>-46080</v>
      </c>
      <c r="AI37" s="37"/>
      <c r="AJ37" s="181">
        <v>-11598.346841796874</v>
      </c>
      <c r="AK37" s="56">
        <v>-12022.0</v>
      </c>
      <c r="AL37" s="56">
        <v>-11383.0</v>
      </c>
      <c r="AM37" s="56">
        <v>-11565.350650357439</v>
      </c>
      <c r="AN37" s="56">
        <v>-26092.0</v>
      </c>
      <c r="AO37" s="54">
        <f>SUM(AJ37:AN37)</f>
        <v>-72660.69749</v>
      </c>
      <c r="AP37" s="37"/>
      <c r="AQ37" s="37"/>
      <c r="AR37" s="168">
        <v>-27039.662340077084</v>
      </c>
    </row>
    <row r="38" ht="15.75" customHeight="1">
      <c r="A38" s="32"/>
      <c r="B38" s="39">
        <v>33.0</v>
      </c>
      <c r="C38" s="32"/>
      <c r="D38" s="162" t="str">
        <f>VLOOKUP($B38,Suporte!$A:$D,MATCH(Menu!$M$15,Suporte!$1:$1,0),)</f>
        <v>% da Receita Líquida</v>
      </c>
      <c r="E38" s="32"/>
      <c r="F38" s="163">
        <f t="shared" ref="F38:J38" si="83">F37/F$18</f>
        <v>-0.06863123994</v>
      </c>
      <c r="G38" s="163">
        <f t="shared" si="83"/>
        <v>-0.08631408335</v>
      </c>
      <c r="H38" s="163">
        <f t="shared" si="83"/>
        <v>-0.08734818128</v>
      </c>
      <c r="I38" s="163">
        <f t="shared" si="83"/>
        <v>-0.07148135918</v>
      </c>
      <c r="J38" s="164">
        <f t="shared" si="83"/>
        <v>-0.07787695853</v>
      </c>
      <c r="K38" s="37"/>
      <c r="L38" s="163">
        <f t="shared" ref="L38:P38" si="84">L37/L$18</f>
        <v>-0.07183054007</v>
      </c>
      <c r="M38" s="163">
        <f t="shared" si="84"/>
        <v>-0.05353438961</v>
      </c>
      <c r="N38" s="163">
        <f t="shared" si="84"/>
        <v>-0.0435224076</v>
      </c>
      <c r="O38" s="163">
        <f t="shared" si="84"/>
        <v>-0.0480167587</v>
      </c>
      <c r="P38" s="164">
        <f t="shared" si="84"/>
        <v>-0.05232422215</v>
      </c>
      <c r="Q38" s="165"/>
      <c r="R38" s="163">
        <f t="shared" ref="R38:V38" si="85">R37/R$18</f>
        <v>-0.05688977959</v>
      </c>
      <c r="S38" s="163">
        <f t="shared" si="85"/>
        <v>-0.05958594937</v>
      </c>
      <c r="T38" s="163">
        <f t="shared" si="85"/>
        <v>-0.05940121174</v>
      </c>
      <c r="U38" s="163">
        <f t="shared" si="85"/>
        <v>-0.05653866154</v>
      </c>
      <c r="V38" s="164">
        <f t="shared" si="85"/>
        <v>-0.05810244029</v>
      </c>
      <c r="W38" s="37"/>
      <c r="X38" s="163">
        <f t="shared" ref="X38:AB38" si="86">X37/X$18</f>
        <v>-0.07175087302</v>
      </c>
      <c r="Y38" s="163">
        <f t="shared" si="86"/>
        <v>-0.08424760675</v>
      </c>
      <c r="Z38" s="163">
        <f t="shared" si="86"/>
        <v>-0.07621618913</v>
      </c>
      <c r="AA38" s="163">
        <f t="shared" si="86"/>
        <v>-0.06870437489</v>
      </c>
      <c r="AB38" s="164">
        <f t="shared" si="86"/>
        <v>-0.07494729704</v>
      </c>
      <c r="AC38" s="37"/>
      <c r="AD38" s="163">
        <f t="shared" ref="AD38:AH38" si="87">AD37/AD$18</f>
        <v>-0.07984407371</v>
      </c>
      <c r="AE38" s="163">
        <f t="shared" si="87"/>
        <v>-0.09400408883</v>
      </c>
      <c r="AF38" s="163">
        <f t="shared" si="87"/>
        <v>-0.09117782462</v>
      </c>
      <c r="AG38" s="163">
        <f t="shared" si="87"/>
        <v>-0.07698859273</v>
      </c>
      <c r="AH38" s="164">
        <f t="shared" si="87"/>
        <v>-0.08502707839</v>
      </c>
      <c r="AI38" s="37"/>
      <c r="AJ38" s="163">
        <v>-0.0800288893152889</v>
      </c>
      <c r="AK38" s="163">
        <f t="shared" ref="AK38:AL38" si="88">AK37/AK$18</f>
        <v>-0.08781592403</v>
      </c>
      <c r="AL38" s="163">
        <f t="shared" si="88"/>
        <v>-0.07542556505</v>
      </c>
      <c r="AM38" s="163">
        <v>-0.07121003560102313</v>
      </c>
      <c r="AN38" s="163">
        <f t="shared" ref="AN38:AO38" si="89">AN37/AN$18</f>
        <v>-0.06988335811</v>
      </c>
      <c r="AO38" s="164">
        <f t="shared" si="89"/>
        <v>-0.07463034146</v>
      </c>
      <c r="AP38" s="37"/>
      <c r="AQ38" s="37"/>
      <c r="AR38" s="163">
        <f>AR37/AR$18</f>
        <v>-0.07089358054</v>
      </c>
    </row>
    <row r="39" ht="15.75" customHeight="1">
      <c r="A39" s="32"/>
      <c r="B39" s="39">
        <v>26.0</v>
      </c>
      <c r="C39" s="32"/>
      <c r="D39" s="147" t="str">
        <f>VLOOKUP($B39,Suporte!$A:$D,MATCH(Menu!$M$15,Suporte!$1:$1,0),)</f>
        <v>( - ) Despesas operacionais</v>
      </c>
      <c r="E39" s="32"/>
      <c r="F39" s="159">
        <v>-5579.0</v>
      </c>
      <c r="G39" s="159">
        <v>-7577.0</v>
      </c>
      <c r="H39" s="159">
        <v>-7014.0</v>
      </c>
      <c r="I39" s="159">
        <v>3526.0</v>
      </c>
      <c r="J39" s="150">
        <f t="shared" ref="J39:J40" si="91">SUM(F39:I39)</f>
        <v>-16644</v>
      </c>
      <c r="K39" s="37"/>
      <c r="L39" s="159">
        <v>-6345.0</v>
      </c>
      <c r="M39" s="159">
        <v>-4428.0</v>
      </c>
      <c r="N39" s="159">
        <v>-5801.0</v>
      </c>
      <c r="O39" s="159">
        <v>-13169.0</v>
      </c>
      <c r="P39" s="150">
        <f t="shared" ref="P39:P40" si="93">SUM(L39:O39)</f>
        <v>-29743</v>
      </c>
      <c r="Q39" s="157"/>
      <c r="R39" s="159">
        <v>-9631.0</v>
      </c>
      <c r="S39" s="159">
        <v>-12183.0</v>
      </c>
      <c r="T39" s="159">
        <v>-17989.0</v>
      </c>
      <c r="U39" s="159">
        <v>-13599.0</v>
      </c>
      <c r="V39" s="150">
        <f t="shared" ref="V39:V40" si="95">SUM(R39:U39)</f>
        <v>-53402</v>
      </c>
      <c r="W39" s="37"/>
      <c r="X39" s="159">
        <v>-16857.0</v>
      </c>
      <c r="Y39" s="159">
        <v>-14524.0</v>
      </c>
      <c r="Z39" s="159">
        <v>-12222.0</v>
      </c>
      <c r="AA39" s="159">
        <v>-13293.0</v>
      </c>
      <c r="AB39" s="150">
        <f>SUM(X39:AA39)</f>
        <v>-56896</v>
      </c>
      <c r="AC39" s="37"/>
      <c r="AD39" s="159">
        <v>-13748.0</v>
      </c>
      <c r="AE39" s="159">
        <v>-13837.0</v>
      </c>
      <c r="AF39" s="159">
        <v>-13518.0</v>
      </c>
      <c r="AG39" s="159">
        <v>-14568.0</v>
      </c>
      <c r="AH39" s="150">
        <f>SUM(AD39:AG39)</f>
        <v>-55671</v>
      </c>
      <c r="AI39" s="37"/>
      <c r="AJ39" s="182">
        <v>-15499.00000000001</v>
      </c>
      <c r="AK39" s="159">
        <v>-6867.0</v>
      </c>
      <c r="AL39" s="159">
        <v>-12792.0</v>
      </c>
      <c r="AM39" s="159">
        <v>-3825.9999999999927</v>
      </c>
      <c r="AN39" s="159">
        <v>-31700.0</v>
      </c>
      <c r="AO39" s="150">
        <f>SUM(AJ39:AN39)</f>
        <v>-70684</v>
      </c>
      <c r="AP39" s="37"/>
      <c r="AQ39" s="37"/>
      <c r="AR39" s="183">
        <v>-35949.435</v>
      </c>
    </row>
    <row r="40" ht="15.75" customHeight="1">
      <c r="A40" s="32"/>
      <c r="B40" s="39">
        <v>27.0</v>
      </c>
      <c r="C40" s="32"/>
      <c r="D40" s="161" t="str">
        <f>VLOOKUP($B40,Suporte!$A:$D,MATCH(Menu!$M$15,Suporte!$1:$1,0),)</f>
        <v>( = ) EBITDA Ajustado</v>
      </c>
      <c r="E40" s="32"/>
      <c r="F40" s="56">
        <f t="shared" ref="F40:I40" si="90">F34+F37+F39</f>
        <v>-1325</v>
      </c>
      <c r="G40" s="56">
        <f t="shared" si="90"/>
        <v>-7510</v>
      </c>
      <c r="H40" s="56">
        <f t="shared" si="90"/>
        <v>-7067</v>
      </c>
      <c r="I40" s="56">
        <f t="shared" si="90"/>
        <v>8829</v>
      </c>
      <c r="J40" s="54">
        <f t="shared" si="91"/>
        <v>-7073</v>
      </c>
      <c r="K40" s="37"/>
      <c r="L40" s="56">
        <f t="shared" ref="L40:O40" si="92">L34+L37+L39</f>
        <v>-1012</v>
      </c>
      <c r="M40" s="56">
        <f t="shared" si="92"/>
        <v>1904</v>
      </c>
      <c r="N40" s="56">
        <f t="shared" si="92"/>
        <v>13451</v>
      </c>
      <c r="O40" s="56">
        <f t="shared" si="92"/>
        <v>-6425</v>
      </c>
      <c r="P40" s="54">
        <f t="shared" si="93"/>
        <v>7918</v>
      </c>
      <c r="Q40" s="157"/>
      <c r="R40" s="56">
        <f t="shared" ref="R40:U40" si="94">R34+R37+R39</f>
        <v>1636.480596</v>
      </c>
      <c r="S40" s="56">
        <f t="shared" si="94"/>
        <v>-5984</v>
      </c>
      <c r="T40" s="56">
        <f t="shared" si="94"/>
        <v>-7187</v>
      </c>
      <c r="U40" s="56">
        <f t="shared" si="94"/>
        <v>1771</v>
      </c>
      <c r="V40" s="54">
        <f t="shared" si="95"/>
        <v>-9763.519404</v>
      </c>
      <c r="W40" s="37"/>
      <c r="X40" s="56">
        <f t="shared" ref="X40:AB40" si="96">X34+X37+X39</f>
        <v>-8547</v>
      </c>
      <c r="Y40" s="56">
        <f t="shared" si="96"/>
        <v>-11484</v>
      </c>
      <c r="Z40" s="56">
        <f t="shared" si="96"/>
        <v>-4916</v>
      </c>
      <c r="AA40" s="56">
        <f t="shared" si="96"/>
        <v>382</v>
      </c>
      <c r="AB40" s="54">
        <f t="shared" si="96"/>
        <v>-24565</v>
      </c>
      <c r="AC40" s="37"/>
      <c r="AD40" s="56">
        <f t="shared" ref="AD40:AH40" si="97">AD34+AD37+AD39</f>
        <v>43</v>
      </c>
      <c r="AE40" s="56">
        <f t="shared" si="97"/>
        <v>-4897</v>
      </c>
      <c r="AF40" s="56">
        <f t="shared" si="97"/>
        <v>-5590</v>
      </c>
      <c r="AG40" s="56">
        <f t="shared" si="97"/>
        <v>-6239</v>
      </c>
      <c r="AH40" s="54">
        <f t="shared" si="97"/>
        <v>-16683</v>
      </c>
      <c r="AI40" s="37"/>
      <c r="AJ40" s="56">
        <v>-2813.0</v>
      </c>
      <c r="AK40" s="56">
        <f t="shared" ref="AK40:AL40" si="98">AK34+AK37+AK39</f>
        <v>-1781</v>
      </c>
      <c r="AL40" s="56">
        <f t="shared" si="98"/>
        <v>-1100</v>
      </c>
      <c r="AM40" s="56">
        <v>12959.903972849967</v>
      </c>
      <c r="AN40" s="56">
        <f t="shared" ref="AN40:AO40" si="99">AN34+AN37+AN39</f>
        <v>42104</v>
      </c>
      <c r="AO40" s="54">
        <f t="shared" si="99"/>
        <v>21638.30251</v>
      </c>
      <c r="AP40" s="37"/>
      <c r="AQ40" s="37"/>
      <c r="AR40" s="56">
        <f>AR34+AR37+AR39</f>
        <v>53872.52024</v>
      </c>
    </row>
    <row r="41" ht="15.75" customHeight="1">
      <c r="A41" s="32"/>
      <c r="B41" s="39">
        <v>33.0</v>
      </c>
      <c r="C41" s="32"/>
      <c r="D41" s="162" t="str">
        <f>VLOOKUP($B41,Suporte!$A:$D,MATCH(Menu!$M$15,Suporte!$1:$1,0),)</f>
        <v>% da Receita Líquida</v>
      </c>
      <c r="E41" s="32"/>
      <c r="F41" s="163">
        <f t="shared" ref="F41:J41" si="100">F40/F$18</f>
        <v>-0.0142243693</v>
      </c>
      <c r="G41" s="163">
        <f t="shared" si="100"/>
        <v>-0.08337218855</v>
      </c>
      <c r="H41" s="163">
        <f t="shared" si="100"/>
        <v>-0.07317325713</v>
      </c>
      <c r="I41" s="163">
        <f t="shared" si="100"/>
        <v>0.06941365159</v>
      </c>
      <c r="J41" s="164">
        <f t="shared" si="100"/>
        <v>-0.01737833568</v>
      </c>
      <c r="K41" s="37"/>
      <c r="L41" s="163">
        <f t="shared" ref="L41:P41" si="101">L40/L$18</f>
        <v>-0.008898580799</v>
      </c>
      <c r="M41" s="163">
        <f t="shared" si="101"/>
        <v>0.01501612814</v>
      </c>
      <c r="N41" s="163">
        <f t="shared" si="101"/>
        <v>0.07463282824</v>
      </c>
      <c r="O41" s="163">
        <f t="shared" si="101"/>
        <v>-0.0352338596</v>
      </c>
      <c r="P41" s="164">
        <f t="shared" si="101"/>
        <v>0.01312872551</v>
      </c>
      <c r="Q41" s="165"/>
      <c r="R41" s="163">
        <f t="shared" ref="R41:V41" si="102">R40/R$18</f>
        <v>0.009684176678</v>
      </c>
      <c r="S41" s="163">
        <f t="shared" si="102"/>
        <v>-0.03406212467</v>
      </c>
      <c r="T41" s="163">
        <f t="shared" si="102"/>
        <v>-0.03856866102</v>
      </c>
      <c r="U41" s="163">
        <f t="shared" si="102"/>
        <v>0.009302301151</v>
      </c>
      <c r="V41" s="164">
        <f t="shared" si="102"/>
        <v>-0.01353431487</v>
      </c>
      <c r="W41" s="37"/>
      <c r="X41" s="164">
        <f t="shared" ref="X41:AB41" si="103">X40/X$18</f>
        <v>-0.05589270066</v>
      </c>
      <c r="Y41" s="164">
        <f t="shared" si="103"/>
        <v>-0.07720232333</v>
      </c>
      <c r="Z41" s="164">
        <f t="shared" si="103"/>
        <v>-0.03079467295</v>
      </c>
      <c r="AA41" s="164">
        <f t="shared" si="103"/>
        <v>0.002173504862</v>
      </c>
      <c r="AB41" s="164">
        <f t="shared" si="103"/>
        <v>-0.03855988673</v>
      </c>
      <c r="AC41" s="37"/>
      <c r="AD41" s="164">
        <f t="shared" ref="AD41:AH41" si="104">AD40/AD$18</f>
        <v>0.0002930432886</v>
      </c>
      <c r="AE41" s="164">
        <f t="shared" si="104"/>
        <v>-0.03821183888</v>
      </c>
      <c r="AF41" s="164">
        <f t="shared" si="104"/>
        <v>-0.04514873236</v>
      </c>
      <c r="AG41" s="164">
        <f t="shared" si="104"/>
        <v>-0.04355566105</v>
      </c>
      <c r="AH41" s="164">
        <f t="shared" si="104"/>
        <v>-0.0307835666</v>
      </c>
      <c r="AI41" s="37"/>
      <c r="AJ41" s="164">
        <v>-0.10195238401542242</v>
      </c>
      <c r="AK41" s="164">
        <f t="shared" ref="AK41:AL41" si="105">AK40/AK$18</f>
        <v>-0.01300949598</v>
      </c>
      <c r="AL41" s="164">
        <f t="shared" si="105"/>
        <v>-0.007288774624</v>
      </c>
      <c r="AM41" s="164">
        <v>0.07979656226540478</v>
      </c>
      <c r="AN41" s="164">
        <f t="shared" ref="AN41:AO41" si="106">AN40/AN$18</f>
        <v>0.1127690062</v>
      </c>
      <c r="AO41" s="164">
        <f t="shared" si="106"/>
        <v>0.02222486104</v>
      </c>
      <c r="AP41" s="37"/>
      <c r="AQ41" s="37"/>
      <c r="AR41" s="164">
        <f>AR40/AR$18</f>
        <v>0.1412449536</v>
      </c>
    </row>
    <row r="42" ht="15.75" customHeight="1">
      <c r="A42" s="32"/>
      <c r="B42" s="39"/>
      <c r="C42" s="32"/>
      <c r="D42" s="37"/>
      <c r="E42" s="32"/>
      <c r="F42" s="166"/>
      <c r="G42" s="166"/>
      <c r="H42" s="166"/>
      <c r="I42" s="166"/>
      <c r="J42" s="167"/>
      <c r="K42" s="37"/>
      <c r="L42" s="166"/>
      <c r="M42" s="166"/>
      <c r="N42" s="166"/>
      <c r="O42" s="166"/>
      <c r="P42" s="167"/>
      <c r="Q42" s="157"/>
      <c r="R42" s="166"/>
      <c r="S42" s="166"/>
      <c r="T42" s="166"/>
      <c r="U42" s="166"/>
      <c r="V42" s="167"/>
      <c r="W42" s="37"/>
      <c r="X42" s="166"/>
      <c r="Y42" s="166"/>
      <c r="Z42" s="166"/>
      <c r="AA42" s="166"/>
      <c r="AB42" s="167"/>
      <c r="AC42" s="37"/>
      <c r="AD42" s="166"/>
      <c r="AE42" s="166"/>
      <c r="AF42" s="166"/>
      <c r="AG42" s="166"/>
      <c r="AH42" s="167"/>
      <c r="AI42" s="37"/>
      <c r="AJ42" s="166"/>
      <c r="AK42" s="166"/>
      <c r="AL42" s="166"/>
      <c r="AM42" s="166"/>
      <c r="AN42" s="166"/>
      <c r="AO42" s="167"/>
      <c r="AP42" s="37"/>
      <c r="AQ42" s="37"/>
      <c r="AR42" s="166"/>
    </row>
    <row r="43" ht="15.75" customHeight="1">
      <c r="A43" s="32"/>
      <c r="B43" s="39">
        <v>28.0</v>
      </c>
      <c r="C43" s="32"/>
      <c r="D43" s="37" t="str">
        <f>VLOOKUP($B43,Suporte!$A:$D,MATCH(Menu!$M$15,Suporte!$1:$1,0),)</f>
        <v>( +/- ) Efeitos não-recorrentes</v>
      </c>
      <c r="E43" s="32"/>
      <c r="F43" s="182">
        <v>0.0</v>
      </c>
      <c r="G43" s="182">
        <v>0.0</v>
      </c>
      <c r="H43" s="182">
        <v>0.0</v>
      </c>
      <c r="I43" s="182">
        <v>0.0</v>
      </c>
      <c r="J43" s="184">
        <v>0.0</v>
      </c>
      <c r="K43" s="37"/>
      <c r="L43" s="182">
        <v>0.0</v>
      </c>
      <c r="M43" s="182">
        <v>0.0</v>
      </c>
      <c r="N43" s="182">
        <v>0.0</v>
      </c>
      <c r="O43" s="182">
        <v>-3821.0</v>
      </c>
      <c r="P43" s="150">
        <f t="shared" ref="P43:P44" si="109">SUM(L43:O43)</f>
        <v>-3821</v>
      </c>
      <c r="Q43" s="157"/>
      <c r="R43" s="182">
        <v>-15184.0</v>
      </c>
      <c r="S43" s="182">
        <v>-3430.0</v>
      </c>
      <c r="T43" s="182">
        <v>-2418.0</v>
      </c>
      <c r="U43" s="182">
        <v>-191.0</v>
      </c>
      <c r="V43" s="150">
        <f t="shared" ref="V43:V44" si="111">SUM(R43:U43)</f>
        <v>-21223</v>
      </c>
      <c r="W43" s="37"/>
      <c r="X43" s="182">
        <v>-1021.0</v>
      </c>
      <c r="Y43" s="182">
        <v>-703.0</v>
      </c>
      <c r="Z43" s="182">
        <v>-870.0</v>
      </c>
      <c r="AA43" s="182">
        <v>-471.0</v>
      </c>
      <c r="AB43" s="150">
        <f>SUM(X43:AA43)</f>
        <v>-3065</v>
      </c>
      <c r="AC43" s="37"/>
      <c r="AD43" s="182">
        <v>-473.0</v>
      </c>
      <c r="AE43" s="182">
        <v>-615.0</v>
      </c>
      <c r="AF43" s="182">
        <v>-633.0</v>
      </c>
      <c r="AG43" s="182">
        <v>-3625.0</v>
      </c>
      <c r="AH43" s="150">
        <f>SUM(AD43:AG43)</f>
        <v>-5346</v>
      </c>
      <c r="AI43" s="37"/>
      <c r="AJ43" s="182">
        <v>-766.0</v>
      </c>
      <c r="AK43" s="182">
        <v>393.0</v>
      </c>
      <c r="AL43" s="182">
        <v>-314.0</v>
      </c>
      <c r="AM43" s="182">
        <v>-40016.423</v>
      </c>
      <c r="AN43" s="182">
        <v>-57526.0</v>
      </c>
      <c r="AO43" s="150">
        <v>-58842.0</v>
      </c>
      <c r="AP43" s="37"/>
      <c r="AQ43" s="37"/>
      <c r="AR43" s="185">
        <v>-770.5202424316406</v>
      </c>
    </row>
    <row r="44" ht="15.75" customHeight="1">
      <c r="A44" s="32"/>
      <c r="B44" s="39">
        <v>29.0</v>
      </c>
      <c r="C44" s="32"/>
      <c r="D44" s="161" t="str">
        <f>VLOOKUP($B44,Suporte!$A:$D,MATCH(Menu!$M$15,Suporte!$1:$1,0),)</f>
        <v>( = ) EBITDA</v>
      </c>
      <c r="E44" s="32"/>
      <c r="F44" s="56">
        <f t="shared" ref="F44:I44" si="107">F40+F43</f>
        <v>-1325</v>
      </c>
      <c r="G44" s="56">
        <f t="shared" si="107"/>
        <v>-7510</v>
      </c>
      <c r="H44" s="56">
        <f t="shared" si="107"/>
        <v>-7067</v>
      </c>
      <c r="I44" s="56">
        <f t="shared" si="107"/>
        <v>8829</v>
      </c>
      <c r="J44" s="54">
        <f>SUM(F44:I44)</f>
        <v>-7073</v>
      </c>
      <c r="K44" s="37"/>
      <c r="L44" s="56">
        <f t="shared" ref="L44:O44" si="108">L40+L43</f>
        <v>-1012</v>
      </c>
      <c r="M44" s="56">
        <f t="shared" si="108"/>
        <v>1904</v>
      </c>
      <c r="N44" s="56">
        <f t="shared" si="108"/>
        <v>13451</v>
      </c>
      <c r="O44" s="56">
        <f t="shared" si="108"/>
        <v>-10246</v>
      </c>
      <c r="P44" s="54">
        <f t="shared" si="109"/>
        <v>4097</v>
      </c>
      <c r="Q44" s="157"/>
      <c r="R44" s="56">
        <f t="shared" ref="R44:U44" si="110">R40+R43</f>
        <v>-13547.5194</v>
      </c>
      <c r="S44" s="56">
        <f t="shared" si="110"/>
        <v>-9414</v>
      </c>
      <c r="T44" s="56">
        <f t="shared" si="110"/>
        <v>-9605</v>
      </c>
      <c r="U44" s="56">
        <f t="shared" si="110"/>
        <v>1580</v>
      </c>
      <c r="V44" s="54">
        <f t="shared" si="111"/>
        <v>-30986.5194</v>
      </c>
      <c r="W44" s="37"/>
      <c r="X44" s="56">
        <f t="shared" ref="X44:AB44" si="112">X40+X43</f>
        <v>-9568</v>
      </c>
      <c r="Y44" s="56">
        <f t="shared" si="112"/>
        <v>-12187</v>
      </c>
      <c r="Z44" s="56">
        <f t="shared" si="112"/>
        <v>-5786</v>
      </c>
      <c r="AA44" s="56">
        <f t="shared" si="112"/>
        <v>-89</v>
      </c>
      <c r="AB44" s="54">
        <f t="shared" si="112"/>
        <v>-27630</v>
      </c>
      <c r="AC44" s="37"/>
      <c r="AD44" s="56">
        <f t="shared" ref="AD44:AH44" si="113">AD40+AD43</f>
        <v>-430</v>
      </c>
      <c r="AE44" s="56">
        <f t="shared" si="113"/>
        <v>-5512</v>
      </c>
      <c r="AF44" s="56">
        <f t="shared" si="113"/>
        <v>-6223</v>
      </c>
      <c r="AG44" s="56">
        <f t="shared" si="113"/>
        <v>-9864</v>
      </c>
      <c r="AH44" s="54">
        <f t="shared" si="113"/>
        <v>-22029</v>
      </c>
      <c r="AI44" s="37"/>
      <c r="AJ44" s="56">
        <v>-3587.0</v>
      </c>
      <c r="AK44" s="56">
        <f t="shared" ref="AK44:AL44" si="114">AK40+AK43</f>
        <v>-1388</v>
      </c>
      <c r="AL44" s="56">
        <f t="shared" si="114"/>
        <v>-1414</v>
      </c>
      <c r="AM44" s="56">
        <v>-27056.51902715004</v>
      </c>
      <c r="AN44" s="56">
        <f t="shared" ref="AN44:AO44" si="115">AN40+AN43</f>
        <v>-15422</v>
      </c>
      <c r="AO44" s="54">
        <f t="shared" si="115"/>
        <v>-37203.69749</v>
      </c>
      <c r="AP44" s="37"/>
      <c r="AQ44" s="37"/>
      <c r="AR44" s="56">
        <f>AR40+AR43</f>
        <v>53102</v>
      </c>
    </row>
    <row r="45" ht="15.75" customHeight="1">
      <c r="A45" s="32"/>
      <c r="B45" s="39">
        <v>33.0</v>
      </c>
      <c r="C45" s="32"/>
      <c r="D45" s="162" t="str">
        <f>VLOOKUP($B45,Suporte!$A:$D,MATCH(Menu!$M$15,Suporte!$1:$1,0),)</f>
        <v>% da Receita Líquida</v>
      </c>
      <c r="E45" s="32"/>
      <c r="F45" s="163">
        <f t="shared" ref="F45:J45" si="116">F44/F$18</f>
        <v>-0.0142243693</v>
      </c>
      <c r="G45" s="163">
        <f t="shared" si="116"/>
        <v>-0.08337218855</v>
      </c>
      <c r="H45" s="163">
        <f t="shared" si="116"/>
        <v>-0.07317325713</v>
      </c>
      <c r="I45" s="163">
        <f t="shared" si="116"/>
        <v>0.06941365159</v>
      </c>
      <c r="J45" s="164">
        <f t="shared" si="116"/>
        <v>-0.01737833568</v>
      </c>
      <c r="K45" s="37"/>
      <c r="L45" s="163">
        <f t="shared" ref="L45:P45" si="117">L44/L$18</f>
        <v>-0.008898580799</v>
      </c>
      <c r="M45" s="163">
        <f t="shared" si="117"/>
        <v>0.01501612814</v>
      </c>
      <c r="N45" s="163">
        <f t="shared" si="117"/>
        <v>0.07463282824</v>
      </c>
      <c r="O45" s="163">
        <f t="shared" si="117"/>
        <v>-0.05618772381</v>
      </c>
      <c r="P45" s="164">
        <f t="shared" si="117"/>
        <v>0.006793178634</v>
      </c>
      <c r="Q45" s="186"/>
      <c r="R45" s="163">
        <f t="shared" ref="R45:V45" si="118">R44/R$18</f>
        <v>-0.08016995239</v>
      </c>
      <c r="S45" s="163">
        <f t="shared" si="118"/>
        <v>-0.0535863706</v>
      </c>
      <c r="T45" s="163">
        <f t="shared" si="118"/>
        <v>-0.05154473203</v>
      </c>
      <c r="U45" s="163">
        <f t="shared" si="118"/>
        <v>0.008299060315</v>
      </c>
      <c r="V45" s="164">
        <f t="shared" si="118"/>
        <v>-0.0429539076</v>
      </c>
      <c r="W45" s="37"/>
      <c r="X45" s="163">
        <f t="shared" ref="X45:AB45" si="119">X44/X$18</f>
        <v>-0.06256948168</v>
      </c>
      <c r="Y45" s="163">
        <f t="shared" si="119"/>
        <v>-0.08192831021</v>
      </c>
      <c r="Z45" s="163">
        <f t="shared" si="119"/>
        <v>-0.03624450319</v>
      </c>
      <c r="AA45" s="163">
        <f t="shared" si="119"/>
        <v>-0.000506392494</v>
      </c>
      <c r="AB45" s="164">
        <f t="shared" si="119"/>
        <v>-0.04337104296</v>
      </c>
      <c r="AC45" s="37"/>
      <c r="AD45" s="163">
        <f t="shared" ref="AD45:AH45" si="120">AD44/AD$18</f>
        <v>-0.002930432886</v>
      </c>
      <c r="AE45" s="163">
        <f t="shared" si="120"/>
        <v>-0.04301075269</v>
      </c>
      <c r="AF45" s="163">
        <f t="shared" si="120"/>
        <v>-0.05026128113</v>
      </c>
      <c r="AG45" s="163">
        <f t="shared" si="120"/>
        <v>-0.06886248447</v>
      </c>
      <c r="AH45" s="164">
        <f t="shared" si="120"/>
        <v>-0.04064803624</v>
      </c>
      <c r="AI45" s="37"/>
      <c r="AJ45" s="163">
        <v>-0.024750391576448833</v>
      </c>
      <c r="AK45" s="163">
        <f t="shared" ref="AK45:AL45" si="121">AK44/AK$18</f>
        <v>-0.01013878744</v>
      </c>
      <c r="AL45" s="163">
        <f t="shared" si="121"/>
        <v>-0.009369388472</v>
      </c>
      <c r="AM45" s="163">
        <v>-0.1665920681015899</v>
      </c>
      <c r="AN45" s="163">
        <f t="shared" ref="AN45:AO45" si="122">AN44/AN$18</f>
        <v>-0.04130542499</v>
      </c>
      <c r="AO45" s="164">
        <f t="shared" si="122"/>
        <v>-0.03821219371</v>
      </c>
      <c r="AP45" s="37"/>
      <c r="AQ45" s="37"/>
      <c r="AR45" s="163">
        <f>AR44/AR$18</f>
        <v>0.1392247753</v>
      </c>
    </row>
    <row r="46" ht="15.75" customHeight="1">
      <c r="A46" s="32"/>
      <c r="B46" s="39"/>
      <c r="C46" s="32"/>
      <c r="D46" s="37"/>
      <c r="E46" s="32"/>
      <c r="F46" s="166"/>
      <c r="G46" s="166"/>
      <c r="H46" s="166"/>
      <c r="I46" s="166"/>
      <c r="J46" s="167"/>
      <c r="K46" s="37"/>
      <c r="L46" s="166"/>
      <c r="M46" s="166"/>
      <c r="N46" s="166"/>
      <c r="O46" s="166"/>
      <c r="P46" s="167"/>
      <c r="Q46" s="157"/>
      <c r="R46" s="166"/>
      <c r="S46" s="166"/>
      <c r="T46" s="166"/>
      <c r="U46" s="166"/>
      <c r="V46" s="167"/>
      <c r="W46" s="37"/>
      <c r="X46" s="166"/>
      <c r="Y46" s="166"/>
      <c r="Z46" s="166"/>
      <c r="AA46" s="166"/>
      <c r="AB46" s="167"/>
      <c r="AC46" s="37"/>
      <c r="AD46" s="166"/>
      <c r="AE46" s="166"/>
      <c r="AF46" s="166"/>
      <c r="AG46" s="166"/>
      <c r="AH46" s="167"/>
      <c r="AI46" s="37"/>
      <c r="AJ46" s="166"/>
      <c r="AK46" s="166"/>
      <c r="AL46" s="166"/>
      <c r="AM46" s="166"/>
      <c r="AN46" s="166"/>
      <c r="AO46" s="167"/>
      <c r="AP46" s="37"/>
      <c r="AQ46" s="37"/>
      <c r="AR46" s="166"/>
    </row>
    <row r="47" ht="15.75" customHeight="1">
      <c r="A47" s="32"/>
      <c r="B47" s="39">
        <v>30.0</v>
      </c>
      <c r="C47" s="32"/>
      <c r="D47" s="37" t="s">
        <v>139</v>
      </c>
      <c r="E47" s="32"/>
      <c r="F47" s="181">
        <v>-3655.0</v>
      </c>
      <c r="G47" s="181">
        <v>-4210.0</v>
      </c>
      <c r="H47" s="181">
        <v>-5607.0</v>
      </c>
      <c r="I47" s="181">
        <v>-5685.0</v>
      </c>
      <c r="J47" s="187">
        <v>-19157.0</v>
      </c>
      <c r="K47" s="37"/>
      <c r="L47" s="181">
        <v>-5701.0</v>
      </c>
      <c r="M47" s="181">
        <v>-6086.0</v>
      </c>
      <c r="N47" s="181">
        <v>-6908.0</v>
      </c>
      <c r="O47" s="181">
        <v>-7070.0</v>
      </c>
      <c r="P47" s="54">
        <v>-25765.0</v>
      </c>
      <c r="Q47" s="157"/>
      <c r="R47" s="181">
        <v>-7449.0</v>
      </c>
      <c r="S47" s="181">
        <v>-7963.0</v>
      </c>
      <c r="T47" s="181">
        <v>-15632.0</v>
      </c>
      <c r="U47" s="181">
        <v>-15572.0</v>
      </c>
      <c r="V47" s="54">
        <v>-25765.0</v>
      </c>
      <c r="W47" s="37"/>
      <c r="X47" s="181">
        <v>-16202.0</v>
      </c>
      <c r="Y47" s="181">
        <v>-16619.0</v>
      </c>
      <c r="Z47" s="181">
        <v>-17179.0</v>
      </c>
      <c r="AA47" s="181">
        <v>-18483.0</v>
      </c>
      <c r="AB47" s="181">
        <f>SUM(X47:AA47)</f>
        <v>-68483</v>
      </c>
      <c r="AC47" s="37"/>
      <c r="AD47" s="181">
        <v>-17848.0</v>
      </c>
      <c r="AE47" s="181">
        <v>-15876.0</v>
      </c>
      <c r="AF47" s="181">
        <v>-17757.0</v>
      </c>
      <c r="AG47" s="181">
        <v>-12988.0</v>
      </c>
      <c r="AH47" s="181">
        <f>SUM(AD47:AG47)</f>
        <v>-64469</v>
      </c>
      <c r="AI47" s="37"/>
      <c r="AJ47" s="188">
        <v>-17559.0</v>
      </c>
      <c r="AK47" s="181">
        <v>-16659.0</v>
      </c>
      <c r="AL47" s="181">
        <v>-17699.0</v>
      </c>
      <c r="AM47" s="181">
        <v>-23913.1536674463</v>
      </c>
      <c r="AN47" s="181">
        <v>-44204.0</v>
      </c>
      <c r="AO47" s="181">
        <f>SUM(AJ47:AN47)</f>
        <v>-120034.1537</v>
      </c>
      <c r="AP47" s="37"/>
      <c r="AQ47" s="37"/>
      <c r="AR47" s="189">
        <v>-53143.0</v>
      </c>
    </row>
    <row r="48" ht="15.75" customHeight="1">
      <c r="A48" s="32"/>
      <c r="B48" s="39"/>
      <c r="C48" s="32"/>
      <c r="D48" s="37"/>
      <c r="E48" s="32"/>
      <c r="F48" s="166"/>
      <c r="G48" s="166"/>
      <c r="H48" s="166"/>
      <c r="I48" s="166"/>
      <c r="J48" s="167"/>
      <c r="K48" s="37"/>
      <c r="L48" s="166"/>
      <c r="M48" s="166"/>
      <c r="N48" s="166"/>
      <c r="O48" s="166"/>
      <c r="P48" s="167"/>
      <c r="Q48" s="157"/>
      <c r="R48" s="166"/>
      <c r="S48" s="166"/>
      <c r="T48" s="166"/>
      <c r="U48" s="166"/>
      <c r="V48" s="167"/>
      <c r="W48" s="37"/>
      <c r="X48" s="166"/>
      <c r="Y48" s="166"/>
      <c r="Z48" s="166"/>
      <c r="AA48" s="166"/>
      <c r="AB48" s="167"/>
      <c r="AC48" s="37"/>
      <c r="AD48" s="166"/>
      <c r="AE48" s="166"/>
      <c r="AF48" s="166"/>
      <c r="AG48" s="166"/>
      <c r="AH48" s="167"/>
      <c r="AI48" s="37"/>
      <c r="AJ48" s="166"/>
      <c r="AK48" s="166"/>
      <c r="AL48" s="166"/>
      <c r="AM48" s="166"/>
      <c r="AN48" s="166"/>
      <c r="AO48" s="167"/>
      <c r="AP48" s="37"/>
      <c r="AQ48" s="37"/>
      <c r="AR48" s="166"/>
    </row>
    <row r="49" ht="15.75" customHeight="1">
      <c r="A49" s="32"/>
      <c r="B49" s="190">
        <v>31.0</v>
      </c>
      <c r="C49" s="32"/>
      <c r="D49" s="95" t="s">
        <v>144</v>
      </c>
      <c r="E49" s="32"/>
      <c r="F49" s="159">
        <v>-1993.0</v>
      </c>
      <c r="G49" s="159">
        <v>-2854.0</v>
      </c>
      <c r="H49" s="159">
        <v>-4699.0</v>
      </c>
      <c r="I49" s="159">
        <v>-2457.0</v>
      </c>
      <c r="J49" s="150">
        <f t="shared" ref="J49:J50" si="124">SUM(F49:I49)</f>
        <v>-12003</v>
      </c>
      <c r="K49" s="37"/>
      <c r="L49" s="159">
        <v>-4141.0</v>
      </c>
      <c r="M49" s="159">
        <v>-3414.0</v>
      </c>
      <c r="N49" s="159">
        <v>-4659.0</v>
      </c>
      <c r="O49" s="159">
        <v>-6374.0</v>
      </c>
      <c r="P49" s="150">
        <f t="shared" ref="P49:P50" si="126">SUM(L49:O49)</f>
        <v>-18588</v>
      </c>
      <c r="Q49" s="157"/>
      <c r="R49" s="159">
        <v>-4494.0</v>
      </c>
      <c r="S49" s="159">
        <v>388.0</v>
      </c>
      <c r="T49" s="159">
        <v>-448.0</v>
      </c>
      <c r="U49" s="159">
        <v>-2652.0</v>
      </c>
      <c r="V49" s="150">
        <f t="shared" ref="V49:V50" si="128">SUM(R49:U49)</f>
        <v>-7206</v>
      </c>
      <c r="W49" s="37"/>
      <c r="X49" s="159">
        <v>-145.0</v>
      </c>
      <c r="Y49" s="159">
        <v>966.0</v>
      </c>
      <c r="Z49" s="159">
        <v>3735.0</v>
      </c>
      <c r="AA49" s="159">
        <v>1719.0</v>
      </c>
      <c r="AB49" s="150">
        <f>SUM(X49:AA49)</f>
        <v>6275</v>
      </c>
      <c r="AC49" s="37"/>
      <c r="AD49" s="159">
        <v>-4261.0</v>
      </c>
      <c r="AE49" s="159">
        <v>4241.0</v>
      </c>
      <c r="AF49" s="159">
        <v>-312.0</v>
      </c>
      <c r="AG49" s="159">
        <v>1684.0</v>
      </c>
      <c r="AH49" s="150">
        <f>SUM(AD49:AG49)</f>
        <v>1352</v>
      </c>
      <c r="AI49" s="37"/>
      <c r="AJ49" s="159">
        <v>-127.0</v>
      </c>
      <c r="AK49" s="159">
        <v>3014.0</v>
      </c>
      <c r="AL49" s="159">
        <v>-3309.0</v>
      </c>
      <c r="AM49" s="159">
        <v>-11426.0</v>
      </c>
      <c r="AN49" s="159">
        <v>-45708.0</v>
      </c>
      <c r="AO49" s="150">
        <f>SUM(AJ49:AN49)</f>
        <v>-57556</v>
      </c>
      <c r="AP49" s="37"/>
      <c r="AQ49" s="37"/>
      <c r="AR49" s="183">
        <v>-43818.0</v>
      </c>
    </row>
    <row r="50" ht="15.75" customHeight="1">
      <c r="A50" s="50"/>
      <c r="B50" s="39">
        <v>32.0</v>
      </c>
      <c r="C50" s="50"/>
      <c r="D50" s="161" t="s">
        <v>147</v>
      </c>
      <c r="E50" s="50"/>
      <c r="F50" s="54">
        <f t="shared" ref="F50:I50" si="123">SUM(F44,F47,F49)</f>
        <v>-6973</v>
      </c>
      <c r="G50" s="54">
        <f t="shared" si="123"/>
        <v>-14574</v>
      </c>
      <c r="H50" s="54">
        <f t="shared" si="123"/>
        <v>-17373</v>
      </c>
      <c r="I50" s="54">
        <f t="shared" si="123"/>
        <v>687</v>
      </c>
      <c r="J50" s="54">
        <f t="shared" si="124"/>
        <v>-38233</v>
      </c>
      <c r="K50" s="151"/>
      <c r="L50" s="54">
        <f t="shared" ref="L50:O50" si="125">SUM(L44,L47,L49)</f>
        <v>-10854</v>
      </c>
      <c r="M50" s="54">
        <f t="shared" si="125"/>
        <v>-7596</v>
      </c>
      <c r="N50" s="54">
        <f t="shared" si="125"/>
        <v>1884</v>
      </c>
      <c r="O50" s="54">
        <f t="shared" si="125"/>
        <v>-23690</v>
      </c>
      <c r="P50" s="54">
        <f t="shared" si="126"/>
        <v>-40256</v>
      </c>
      <c r="Q50" s="152"/>
      <c r="R50" s="54">
        <f t="shared" ref="R50:U50" si="127">SUM(R44,R47,R49)</f>
        <v>-25490.5194</v>
      </c>
      <c r="S50" s="54">
        <f t="shared" si="127"/>
        <v>-16989</v>
      </c>
      <c r="T50" s="54">
        <f t="shared" si="127"/>
        <v>-25685</v>
      </c>
      <c r="U50" s="54">
        <f t="shared" si="127"/>
        <v>-16644</v>
      </c>
      <c r="V50" s="54">
        <f t="shared" si="128"/>
        <v>-84808.5194</v>
      </c>
      <c r="W50" s="151"/>
      <c r="X50" s="54">
        <f t="shared" ref="X50:AB50" si="129">SUM(X44,X47,X49)</f>
        <v>-25915</v>
      </c>
      <c r="Y50" s="54">
        <f t="shared" si="129"/>
        <v>-27840</v>
      </c>
      <c r="Z50" s="54">
        <f t="shared" si="129"/>
        <v>-19230</v>
      </c>
      <c r="AA50" s="54">
        <f t="shared" si="129"/>
        <v>-16853</v>
      </c>
      <c r="AB50" s="54">
        <f t="shared" si="129"/>
        <v>-89838</v>
      </c>
      <c r="AC50" s="151"/>
      <c r="AD50" s="54">
        <f t="shared" ref="AD50:AH50" si="130">SUM(AD44,AD47,AD49)</f>
        <v>-22539</v>
      </c>
      <c r="AE50" s="54">
        <f t="shared" si="130"/>
        <v>-17147</v>
      </c>
      <c r="AF50" s="54">
        <f t="shared" si="130"/>
        <v>-24292</v>
      </c>
      <c r="AG50" s="54">
        <f t="shared" si="130"/>
        <v>-21168</v>
      </c>
      <c r="AH50" s="54">
        <f t="shared" si="130"/>
        <v>-85146</v>
      </c>
      <c r="AI50" s="151"/>
      <c r="AJ50" s="54">
        <v>-21273.0</v>
      </c>
      <c r="AK50" s="54">
        <f t="shared" ref="AK50:AL50" si="131">SUM(AK44,AK47,AK49)</f>
        <v>-15033</v>
      </c>
      <c r="AL50" s="54">
        <f t="shared" si="131"/>
        <v>-22422</v>
      </c>
      <c r="AM50" s="54">
        <v>-62395.6726945964</v>
      </c>
      <c r="AN50" s="54">
        <f t="shared" ref="AN50:AO50" si="132">SUM(AN44,AN47,AN49)</f>
        <v>-105334</v>
      </c>
      <c r="AO50" s="54">
        <f t="shared" si="132"/>
        <v>-214793.8512</v>
      </c>
      <c r="AP50" s="151"/>
      <c r="AQ50" s="151"/>
      <c r="AR50" s="54">
        <f>SUM(AR44,AR47,AR49)</f>
        <v>-43859</v>
      </c>
    </row>
    <row r="51" ht="15.75" customHeight="1">
      <c r="A51" s="32"/>
      <c r="B51" s="190">
        <v>33.0</v>
      </c>
      <c r="C51" s="32"/>
      <c r="D51" s="162" t="s">
        <v>150</v>
      </c>
      <c r="E51" s="32"/>
      <c r="F51" s="163">
        <f t="shared" ref="F51:J51" si="133">F50/F$18</f>
        <v>-0.07485775631</v>
      </c>
      <c r="G51" s="163">
        <f t="shared" si="133"/>
        <v>-0.1617931126</v>
      </c>
      <c r="H51" s="163">
        <f t="shared" si="133"/>
        <v>-0.1798838257</v>
      </c>
      <c r="I51" s="163">
        <f t="shared" si="133"/>
        <v>0.00540119817</v>
      </c>
      <c r="J51" s="164">
        <f t="shared" si="133"/>
        <v>-0.09393834413</v>
      </c>
      <c r="K51" s="37"/>
      <c r="L51" s="163">
        <f t="shared" ref="L51:P51" si="134">L50/L$18</f>
        <v>-0.09543991699</v>
      </c>
      <c r="M51" s="163">
        <f t="shared" si="134"/>
        <v>-0.05990678013</v>
      </c>
      <c r="N51" s="163">
        <f t="shared" si="134"/>
        <v>0.01045336766</v>
      </c>
      <c r="O51" s="163">
        <f t="shared" si="134"/>
        <v>-0.1299128613</v>
      </c>
      <c r="P51" s="164">
        <f t="shared" si="134"/>
        <v>-0.06674791288</v>
      </c>
      <c r="Q51" s="186"/>
      <c r="R51" s="163">
        <f t="shared" ref="R51:V51" si="135">R50/R$18</f>
        <v>-0.1508448644</v>
      </c>
      <c r="S51" s="163">
        <f t="shared" si="135"/>
        <v>-0.09670478543</v>
      </c>
      <c r="T51" s="163">
        <f t="shared" si="135"/>
        <v>-0.1378372142</v>
      </c>
      <c r="U51" s="163">
        <f t="shared" si="135"/>
        <v>-0.08742377208</v>
      </c>
      <c r="V51" s="164">
        <f t="shared" si="135"/>
        <v>-0.1175626491</v>
      </c>
      <c r="W51" s="37"/>
      <c r="X51" s="163">
        <f t="shared" ref="X51:AB51" si="136">X50/X$18</f>
        <v>-0.169469912</v>
      </c>
      <c r="Y51" s="163">
        <f t="shared" si="136"/>
        <v>-0.1871571475</v>
      </c>
      <c r="Z51" s="163">
        <f t="shared" si="136"/>
        <v>-0.1204600408</v>
      </c>
      <c r="AA51" s="163">
        <f t="shared" si="136"/>
        <v>-0.09589025507</v>
      </c>
      <c r="AB51" s="164">
        <f t="shared" si="136"/>
        <v>-0.1410194628</v>
      </c>
      <c r="AC51" s="37"/>
      <c r="AD51" s="163">
        <f t="shared" ref="AD51:AH51" si="137">AD50/AD$18</f>
        <v>-0.153602388</v>
      </c>
      <c r="AE51" s="163">
        <f t="shared" si="137"/>
        <v>-0.1337999594</v>
      </c>
      <c r="AF51" s="163">
        <f t="shared" si="137"/>
        <v>-0.1961991067</v>
      </c>
      <c r="AG51" s="163">
        <f t="shared" si="137"/>
        <v>-0.1477778864</v>
      </c>
      <c r="AH51" s="164">
        <f t="shared" si="137"/>
        <v>-0.157111884</v>
      </c>
      <c r="AI51" s="37"/>
      <c r="AJ51" s="163">
        <v>-0.14678424310169946</v>
      </c>
      <c r="AK51" s="163">
        <f t="shared" ref="AK51:AL51" si="138">AK50/AK$18</f>
        <v>-0.1098100804</v>
      </c>
      <c r="AL51" s="163">
        <f t="shared" si="138"/>
        <v>-0.1485717315</v>
      </c>
      <c r="AM51" s="163">
        <v>-0.3841818729287444</v>
      </c>
      <c r="AN51" s="163">
        <f t="shared" ref="AN51:AO51" si="139">AN50/AN$18</f>
        <v>-0.282120713</v>
      </c>
      <c r="AO51" s="164">
        <f t="shared" si="139"/>
        <v>-0.2206163581</v>
      </c>
      <c r="AP51" s="37"/>
      <c r="AQ51" s="37"/>
      <c r="AR51" s="163">
        <f>AR50/AR$18</f>
        <v>-0.1149911382</v>
      </c>
    </row>
    <row r="52" ht="15.75" customHeight="1">
      <c r="A52" s="32"/>
      <c r="B52" s="39"/>
      <c r="C52" s="32"/>
      <c r="D52" s="191"/>
      <c r="E52" s="32"/>
      <c r="F52" s="62"/>
      <c r="G52" s="62"/>
      <c r="H52" s="62"/>
      <c r="I52" s="62"/>
      <c r="J52" s="62"/>
      <c r="K52" s="37"/>
      <c r="L52" s="62"/>
      <c r="M52" s="62"/>
      <c r="N52" s="62"/>
      <c r="O52" s="62"/>
      <c r="P52" s="62"/>
      <c r="Q52" s="80"/>
      <c r="R52" s="62"/>
      <c r="S52" s="62"/>
      <c r="T52" s="62"/>
      <c r="U52" s="62"/>
      <c r="V52" s="62"/>
      <c r="W52" s="37"/>
      <c r="X52" s="62"/>
      <c r="Y52" s="62"/>
      <c r="Z52" s="62"/>
      <c r="AA52" s="62"/>
      <c r="AB52" s="62"/>
      <c r="AC52" s="37"/>
      <c r="AD52" s="62"/>
      <c r="AE52" s="62"/>
      <c r="AF52" s="62"/>
      <c r="AG52" s="62"/>
      <c r="AH52" s="62"/>
      <c r="AI52" s="37"/>
      <c r="AJ52" s="62"/>
      <c r="AK52" s="62"/>
      <c r="AL52" s="62"/>
      <c r="AM52" s="62"/>
      <c r="AN52" s="62"/>
      <c r="AO52" s="62"/>
      <c r="AP52" s="37"/>
      <c r="AQ52" s="37"/>
      <c r="AR52" s="62"/>
    </row>
    <row r="53" ht="15.0" customHeight="1">
      <c r="A53" s="80"/>
      <c r="B53" s="39"/>
      <c r="C53" s="80"/>
      <c r="D53" s="62"/>
      <c r="E53" s="80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80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</row>
    <row r="54" ht="15.75" customHeight="1">
      <c r="A54" s="80"/>
      <c r="B54" s="39"/>
      <c r="C54" s="80"/>
      <c r="D54" s="62"/>
      <c r="E54" s="80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62"/>
      <c r="X54" s="123"/>
      <c r="Y54" s="123"/>
      <c r="Z54" s="123"/>
      <c r="AA54" s="123"/>
      <c r="AB54" s="123"/>
      <c r="AC54" s="62"/>
      <c r="AD54" s="123"/>
      <c r="AE54" s="123"/>
      <c r="AF54" s="123"/>
      <c r="AG54" s="123"/>
      <c r="AH54" s="123"/>
      <c r="AI54" s="62"/>
      <c r="AJ54" s="123"/>
      <c r="AK54" s="123"/>
      <c r="AL54" s="123"/>
      <c r="AM54" s="123"/>
      <c r="AN54" s="123"/>
      <c r="AO54" s="123"/>
      <c r="AP54" s="62"/>
      <c r="AQ54" s="62"/>
      <c r="AR54" s="123"/>
    </row>
    <row r="55" ht="15.0" customHeight="1">
      <c r="A55" s="80"/>
      <c r="B55" s="39"/>
      <c r="C55" s="80"/>
      <c r="D55" s="62"/>
      <c r="E55" s="80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80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</row>
    <row r="56" ht="15.0" customHeight="1">
      <c r="A56" s="80"/>
      <c r="B56" s="39"/>
      <c r="C56" s="80"/>
      <c r="D56" s="62"/>
      <c r="E56" s="80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80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</row>
    <row r="57" ht="15.0" customHeight="1">
      <c r="A57" s="80"/>
      <c r="B57" s="39"/>
      <c r="C57" s="80"/>
      <c r="D57" s="62"/>
      <c r="E57" s="80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80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</row>
    <row r="58" ht="15.0" customHeight="1">
      <c r="A58" s="80"/>
      <c r="B58" s="39"/>
      <c r="C58" s="80"/>
      <c r="D58" s="62"/>
      <c r="E58" s="80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80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</row>
  </sheetData>
  <conditionalFormatting sqref="A2:AR2">
    <cfRule type="cellIs" dxfId="0" priority="1" operator="greaterThan">
      <formula>0</formula>
    </cfRule>
  </conditionalFormatting>
  <conditionalFormatting sqref="B1 B3:B58">
    <cfRule type="cellIs" dxfId="0" priority="2" operator="greaterThan">
      <formula>0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3.0"/>
    <col customWidth="1" min="2" max="2" width="18.0"/>
    <col customWidth="1" min="3" max="3" width="30.38"/>
    <col customWidth="1" min="4" max="4" width="26.0"/>
    <col customWidth="1" min="5" max="8" width="17.38"/>
    <col customWidth="1" min="9" max="9" width="23.13"/>
    <col customWidth="1" min="10" max="10" width="21.63"/>
    <col customWidth="1" min="11" max="11" width="3.0"/>
  </cols>
  <sheetData>
    <row r="1" ht="12.75" customHeight="1">
      <c r="A1" s="32"/>
      <c r="B1" s="192"/>
      <c r="C1" s="192"/>
      <c r="D1" s="192"/>
      <c r="E1" s="192"/>
      <c r="F1" s="192"/>
      <c r="G1" s="192"/>
      <c r="H1" s="192"/>
      <c r="I1" s="192"/>
      <c r="J1" s="193"/>
      <c r="K1" s="32"/>
    </row>
    <row r="2" ht="12.75" hidden="1" customHeight="1">
      <c r="A2" s="39"/>
      <c r="B2" s="39">
        <v>34.0</v>
      </c>
      <c r="C2" s="39">
        <v>35.0</v>
      </c>
      <c r="D2" s="39">
        <v>37.0</v>
      </c>
      <c r="E2" s="39">
        <v>38.0</v>
      </c>
      <c r="F2" s="39">
        <v>39.0</v>
      </c>
      <c r="G2" s="39">
        <v>40.0</v>
      </c>
      <c r="H2" s="39">
        <v>41.0</v>
      </c>
      <c r="I2" s="39">
        <v>42.0</v>
      </c>
      <c r="J2" s="39">
        <v>43.0</v>
      </c>
      <c r="K2" s="39"/>
    </row>
    <row r="3" ht="33.0" customHeight="1">
      <c r="A3" s="116"/>
      <c r="B3" s="118" t="str">
        <f>VLOOKUP(B$2,Suporte!$A:$D,MATCH(Menu!$M$15,Suporte!$1:$1,0),0)</f>
        <v>Modelo</v>
      </c>
      <c r="C3" s="118" t="str">
        <f>VLOOKUP(C$2,Suporte!$A:$D,MATCH(Menu!$M$15,Suporte!$1:$1,0),0)</f>
        <v>Filial</v>
      </c>
      <c r="D3" s="118" t="str">
        <f>VLOOKUP(D$2,Suporte!$A:$D,MATCH(Menu!$M$15,Suporte!$1:$1,0),0)</f>
        <v>Início Vigência</v>
      </c>
      <c r="E3" s="118" t="str">
        <f>VLOOKUP(E$2,Suporte!$A:$D,MATCH(Menu!$M$15,Suporte!$1:$1,0),0)</f>
        <v>País</v>
      </c>
      <c r="F3" s="118" t="str">
        <f>VLOOKUP(F$2,Suporte!$A:$D,MATCH(Menu!$M$15,Suporte!$1:$1,0),0)</f>
        <v>UF</v>
      </c>
      <c r="G3" s="118" t="str">
        <f>VLOOKUP(G$2,Suporte!$A:$D,MATCH(Menu!$M$15,Suporte!$1:$1,0),0)</f>
        <v>Estado</v>
      </c>
      <c r="H3" s="118" t="str">
        <f>VLOOKUP(H$2,Suporte!$A:$D,MATCH(Menu!$M$15,Suporte!$1:$1,0),0)</f>
        <v>Cidade</v>
      </c>
      <c r="I3" s="118" t="str">
        <f>VLOOKUP(I$2,Suporte!$A:$D,MATCH(Menu!$M$15,Suporte!$1:$1,0),0)</f>
        <v>Área Total (m²)</v>
      </c>
      <c r="J3" s="118" t="str">
        <f>VLOOKUP(J$2,Suporte!$A:$D,MATCH(Menu!$M$15,Suporte!$1:$1,0),0)</f>
        <v>Área de Vendas (m²)</v>
      </c>
      <c r="K3" s="116"/>
    </row>
    <row r="4" ht="12.75" customHeight="1">
      <c r="A4" s="50"/>
      <c r="B4" s="194" t="s">
        <v>20</v>
      </c>
      <c r="C4" s="194" t="s">
        <v>625</v>
      </c>
      <c r="D4" s="195">
        <v>44348.0</v>
      </c>
      <c r="E4" s="196" t="s">
        <v>626</v>
      </c>
      <c r="F4" s="196" t="s">
        <v>102</v>
      </c>
      <c r="G4" s="195" t="s">
        <v>101</v>
      </c>
      <c r="H4" s="195" t="s">
        <v>101</v>
      </c>
      <c r="I4" s="197">
        <v>6900.0</v>
      </c>
      <c r="J4" s="197">
        <v>2680.0</v>
      </c>
      <c r="K4" s="50"/>
    </row>
    <row r="5" ht="12.75" customHeight="1">
      <c r="A5" s="50"/>
      <c r="B5" s="194" t="s">
        <v>20</v>
      </c>
      <c r="C5" s="194" t="s">
        <v>627</v>
      </c>
      <c r="D5" s="195">
        <v>44136.0</v>
      </c>
      <c r="E5" s="196" t="s">
        <v>626</v>
      </c>
      <c r="F5" s="196" t="s">
        <v>102</v>
      </c>
      <c r="G5" s="195" t="s">
        <v>101</v>
      </c>
      <c r="H5" s="195" t="s">
        <v>628</v>
      </c>
      <c r="I5" s="197">
        <v>1837.07</v>
      </c>
      <c r="J5" s="197">
        <v>1560.0</v>
      </c>
      <c r="K5" s="50"/>
    </row>
    <row r="6" ht="12.75" customHeight="1">
      <c r="A6" s="50"/>
      <c r="B6" s="194" t="s">
        <v>20</v>
      </c>
      <c r="C6" s="194" t="s">
        <v>629</v>
      </c>
      <c r="D6" s="195">
        <v>45200.0</v>
      </c>
      <c r="E6" s="196" t="s">
        <v>626</v>
      </c>
      <c r="F6" s="196" t="s">
        <v>102</v>
      </c>
      <c r="G6" s="195" t="s">
        <v>101</v>
      </c>
      <c r="H6" s="195" t="s">
        <v>101</v>
      </c>
      <c r="I6" s="197">
        <v>5400.0</v>
      </c>
      <c r="J6" s="197">
        <v>2235.0</v>
      </c>
      <c r="K6" s="50"/>
    </row>
    <row r="7" ht="12.75" customHeight="1">
      <c r="A7" s="50"/>
      <c r="B7" s="194" t="s">
        <v>20</v>
      </c>
      <c r="C7" s="194" t="s">
        <v>630</v>
      </c>
      <c r="D7" s="195">
        <v>44423.0</v>
      </c>
      <c r="E7" s="196" t="s">
        <v>626</v>
      </c>
      <c r="F7" s="196" t="s">
        <v>102</v>
      </c>
      <c r="G7" s="195" t="s">
        <v>101</v>
      </c>
      <c r="H7" s="195" t="s">
        <v>630</v>
      </c>
      <c r="I7" s="197">
        <v>1638.21</v>
      </c>
      <c r="J7" s="197">
        <v>1505.0</v>
      </c>
      <c r="K7" s="50"/>
    </row>
    <row r="8" ht="12.75" customHeight="1">
      <c r="A8" s="50"/>
      <c r="B8" s="194" t="s">
        <v>20</v>
      </c>
      <c r="C8" s="194" t="s">
        <v>631</v>
      </c>
      <c r="D8" s="195">
        <v>44593.0</v>
      </c>
      <c r="E8" s="196" t="s">
        <v>626</v>
      </c>
      <c r="F8" s="196" t="s">
        <v>102</v>
      </c>
      <c r="G8" s="195" t="s">
        <v>101</v>
      </c>
      <c r="H8" s="194" t="s">
        <v>631</v>
      </c>
      <c r="I8" s="197">
        <v>1200.0</v>
      </c>
      <c r="J8" s="197">
        <v>722.0</v>
      </c>
      <c r="K8" s="50"/>
    </row>
    <row r="9" ht="12.75" customHeight="1">
      <c r="A9" s="50"/>
      <c r="B9" s="194" t="s">
        <v>20</v>
      </c>
      <c r="C9" s="194" t="s">
        <v>632</v>
      </c>
      <c r="D9" s="195">
        <v>44013.0</v>
      </c>
      <c r="E9" s="196" t="s">
        <v>626</v>
      </c>
      <c r="F9" s="196" t="s">
        <v>102</v>
      </c>
      <c r="G9" s="195" t="s">
        <v>101</v>
      </c>
      <c r="H9" s="195" t="s">
        <v>101</v>
      </c>
      <c r="I9" s="197">
        <v>4470.67</v>
      </c>
      <c r="J9" s="197">
        <v>2850.0</v>
      </c>
      <c r="K9" s="50"/>
    </row>
    <row r="10" ht="12.75" customHeight="1">
      <c r="A10" s="32"/>
      <c r="B10" s="194" t="s">
        <v>20</v>
      </c>
      <c r="C10" s="194" t="s">
        <v>633</v>
      </c>
      <c r="D10" s="195">
        <v>44317.0</v>
      </c>
      <c r="E10" s="196" t="s">
        <v>626</v>
      </c>
      <c r="F10" s="196" t="s">
        <v>102</v>
      </c>
      <c r="G10" s="195" t="s">
        <v>101</v>
      </c>
      <c r="H10" s="195" t="s">
        <v>101</v>
      </c>
      <c r="I10" s="197">
        <v>5401.0</v>
      </c>
      <c r="J10" s="197">
        <v>1573.0</v>
      </c>
      <c r="K10" s="32"/>
    </row>
    <row r="11" ht="12.75" customHeight="1">
      <c r="A11" s="32"/>
      <c r="B11" s="194" t="s">
        <v>20</v>
      </c>
      <c r="C11" s="194" t="s">
        <v>634</v>
      </c>
      <c r="D11" s="195">
        <v>44631.0</v>
      </c>
      <c r="E11" s="196" t="s">
        <v>626</v>
      </c>
      <c r="F11" s="196" t="s">
        <v>102</v>
      </c>
      <c r="G11" s="195" t="s">
        <v>101</v>
      </c>
      <c r="H11" s="194" t="s">
        <v>634</v>
      </c>
      <c r="I11" s="197">
        <v>1900.0</v>
      </c>
      <c r="J11" s="197">
        <v>1004.0</v>
      </c>
      <c r="K11" s="32"/>
    </row>
    <row r="12" ht="12.75" customHeight="1">
      <c r="A12" s="32"/>
      <c r="B12" s="194" t="s">
        <v>20</v>
      </c>
      <c r="C12" s="194" t="s">
        <v>635</v>
      </c>
      <c r="D12" s="194" t="s">
        <v>636</v>
      </c>
      <c r="E12" s="196" t="s">
        <v>626</v>
      </c>
      <c r="F12" s="198" t="s">
        <v>87</v>
      </c>
      <c r="G12" s="194" t="s">
        <v>86</v>
      </c>
      <c r="H12" s="194" t="s">
        <v>635</v>
      </c>
      <c r="I12" s="197">
        <v>1400.0</v>
      </c>
      <c r="J12" s="197">
        <v>1074.0</v>
      </c>
      <c r="K12" s="32"/>
    </row>
    <row r="13" ht="12.75" customHeight="1">
      <c r="A13" s="32"/>
      <c r="B13" s="194" t="s">
        <v>23</v>
      </c>
      <c r="C13" s="194" t="s">
        <v>637</v>
      </c>
      <c r="D13" s="195">
        <v>44449.0</v>
      </c>
      <c r="E13" s="196" t="s">
        <v>626</v>
      </c>
      <c r="F13" s="196" t="s">
        <v>102</v>
      </c>
      <c r="G13" s="195" t="s">
        <v>101</v>
      </c>
      <c r="H13" s="195" t="s">
        <v>101</v>
      </c>
      <c r="I13" s="197">
        <v>1876.76</v>
      </c>
      <c r="J13" s="197">
        <v>940.0</v>
      </c>
      <c r="K13" s="32"/>
    </row>
    <row r="14" ht="12.75" customHeight="1">
      <c r="A14" s="32"/>
      <c r="B14" s="194" t="s">
        <v>23</v>
      </c>
      <c r="C14" s="194" t="s">
        <v>638</v>
      </c>
      <c r="D14" s="195">
        <v>44392.0</v>
      </c>
      <c r="E14" s="196" t="s">
        <v>626</v>
      </c>
      <c r="F14" s="196" t="s">
        <v>102</v>
      </c>
      <c r="G14" s="195" t="s">
        <v>101</v>
      </c>
      <c r="H14" s="194" t="s">
        <v>638</v>
      </c>
      <c r="I14" s="197">
        <v>1164.25</v>
      </c>
      <c r="J14" s="197">
        <v>1191.0</v>
      </c>
      <c r="K14" s="32"/>
    </row>
    <row r="15" ht="12.75" customHeight="1">
      <c r="A15" s="32"/>
      <c r="B15" s="194" t="s">
        <v>23</v>
      </c>
      <c r="C15" s="194" t="s">
        <v>639</v>
      </c>
      <c r="D15" s="195">
        <v>44652.0</v>
      </c>
      <c r="E15" s="196" t="s">
        <v>626</v>
      </c>
      <c r="F15" s="196" t="s">
        <v>102</v>
      </c>
      <c r="G15" s="195" t="s">
        <v>101</v>
      </c>
      <c r="H15" s="195" t="s">
        <v>640</v>
      </c>
      <c r="I15" s="197">
        <v>1691.0</v>
      </c>
      <c r="J15" s="197">
        <v>1295.0</v>
      </c>
      <c r="K15" s="32"/>
    </row>
    <row r="16" ht="12.75" customHeight="1">
      <c r="A16" s="32"/>
      <c r="B16" s="194" t="s">
        <v>23</v>
      </c>
      <c r="C16" s="194" t="s">
        <v>641</v>
      </c>
      <c r="D16" s="195">
        <v>44409.0</v>
      </c>
      <c r="E16" s="196" t="s">
        <v>626</v>
      </c>
      <c r="F16" s="196" t="s">
        <v>102</v>
      </c>
      <c r="G16" s="195" t="s">
        <v>101</v>
      </c>
      <c r="H16" s="194" t="s">
        <v>641</v>
      </c>
      <c r="I16" s="197">
        <v>1175.0</v>
      </c>
      <c r="J16" s="197">
        <v>740.0</v>
      </c>
      <c r="K16" s="32"/>
    </row>
    <row r="17" ht="12.75" customHeight="1">
      <c r="A17" s="32"/>
      <c r="B17" s="194" t="s">
        <v>23</v>
      </c>
      <c r="C17" s="194" t="s">
        <v>642</v>
      </c>
      <c r="D17" s="195">
        <v>44073.0</v>
      </c>
      <c r="E17" s="196" t="s">
        <v>626</v>
      </c>
      <c r="F17" s="196" t="s">
        <v>102</v>
      </c>
      <c r="G17" s="195" t="s">
        <v>101</v>
      </c>
      <c r="H17" s="194" t="s">
        <v>642</v>
      </c>
      <c r="I17" s="197">
        <v>1500.0</v>
      </c>
      <c r="J17" s="197">
        <v>1224.0</v>
      </c>
      <c r="K17" s="32"/>
    </row>
    <row r="18" ht="12.75" customHeight="1">
      <c r="A18" s="50"/>
      <c r="B18" s="194" t="s">
        <v>643</v>
      </c>
      <c r="C18" s="194" t="s">
        <v>644</v>
      </c>
      <c r="D18" s="194" t="s">
        <v>622</v>
      </c>
      <c r="E18" s="196" t="s">
        <v>626</v>
      </c>
      <c r="F18" s="196" t="s">
        <v>102</v>
      </c>
      <c r="G18" s="195" t="s">
        <v>101</v>
      </c>
      <c r="H18" s="195" t="s">
        <v>101</v>
      </c>
      <c r="I18" s="194" t="s">
        <v>622</v>
      </c>
      <c r="J18" s="197">
        <v>245.0</v>
      </c>
      <c r="K18" s="50"/>
    </row>
    <row r="19" ht="12.75" customHeight="1">
      <c r="A19" s="32"/>
      <c r="B19" s="194" t="s">
        <v>643</v>
      </c>
      <c r="C19" s="194" t="s">
        <v>645</v>
      </c>
      <c r="D19" s="194" t="s">
        <v>622</v>
      </c>
      <c r="E19" s="196" t="s">
        <v>626</v>
      </c>
      <c r="F19" s="196" t="s">
        <v>102</v>
      </c>
      <c r="G19" s="195" t="s">
        <v>101</v>
      </c>
      <c r="H19" s="194" t="s">
        <v>645</v>
      </c>
      <c r="I19" s="194" t="s">
        <v>622</v>
      </c>
      <c r="J19" s="197">
        <v>477.0</v>
      </c>
      <c r="K19" s="32"/>
    </row>
    <row r="20" ht="12.75" customHeight="1">
      <c r="A20" s="32"/>
      <c r="B20" s="194" t="s">
        <v>643</v>
      </c>
      <c r="C20" s="194" t="s">
        <v>646</v>
      </c>
      <c r="D20" s="194" t="s">
        <v>622</v>
      </c>
      <c r="E20" s="196" t="s">
        <v>626</v>
      </c>
      <c r="F20" s="196" t="s">
        <v>97</v>
      </c>
      <c r="G20" s="195" t="s">
        <v>96</v>
      </c>
      <c r="H20" s="195" t="s">
        <v>96</v>
      </c>
      <c r="I20" s="194" t="s">
        <v>622</v>
      </c>
      <c r="J20" s="197">
        <v>515.0</v>
      </c>
      <c r="K20" s="32"/>
    </row>
    <row r="21" ht="12.75" customHeight="1">
      <c r="A21" s="32"/>
      <c r="B21" s="194" t="s">
        <v>20</v>
      </c>
      <c r="C21" s="194" t="s">
        <v>647</v>
      </c>
      <c r="D21" s="194" t="s">
        <v>648</v>
      </c>
      <c r="E21" s="198" t="s">
        <v>626</v>
      </c>
      <c r="F21" s="198" t="s">
        <v>102</v>
      </c>
      <c r="G21" s="195" t="s">
        <v>101</v>
      </c>
      <c r="H21" s="195" t="s">
        <v>101</v>
      </c>
      <c r="I21" s="194" t="s">
        <v>649</v>
      </c>
      <c r="J21" s="197">
        <v>8462.24</v>
      </c>
      <c r="K21" s="32"/>
    </row>
    <row r="22" ht="12.75" customHeight="1">
      <c r="A22" s="32"/>
      <c r="B22" s="194" t="s">
        <v>20</v>
      </c>
      <c r="C22" s="194" t="s">
        <v>650</v>
      </c>
      <c r="D22" s="199">
        <v>38900.0</v>
      </c>
      <c r="E22" s="198" t="s">
        <v>626</v>
      </c>
      <c r="F22" s="198" t="s">
        <v>102</v>
      </c>
      <c r="G22" s="195" t="s">
        <v>101</v>
      </c>
      <c r="H22" s="195" t="s">
        <v>101</v>
      </c>
      <c r="I22" s="194" t="s">
        <v>651</v>
      </c>
      <c r="J22" s="200">
        <v>6843.62</v>
      </c>
      <c r="K22" s="32"/>
    </row>
    <row r="23" ht="12.75" customHeight="1">
      <c r="A23" s="32"/>
      <c r="B23" s="194" t="s">
        <v>20</v>
      </c>
      <c r="C23" s="194" t="s">
        <v>652</v>
      </c>
      <c r="D23" s="194" t="s">
        <v>653</v>
      </c>
      <c r="E23" s="198" t="s">
        <v>626</v>
      </c>
      <c r="F23" s="198" t="s">
        <v>102</v>
      </c>
      <c r="G23" s="195" t="s">
        <v>101</v>
      </c>
      <c r="H23" s="195" t="s">
        <v>101</v>
      </c>
      <c r="I23" s="194" t="s">
        <v>654</v>
      </c>
      <c r="J23" s="200">
        <v>9290.35</v>
      </c>
      <c r="K23" s="32"/>
    </row>
    <row r="24" ht="12.75" customHeight="1">
      <c r="A24" s="32"/>
      <c r="B24" s="194" t="s">
        <v>655</v>
      </c>
      <c r="C24" s="194" t="s">
        <v>656</v>
      </c>
      <c r="D24" s="194" t="s">
        <v>657</v>
      </c>
      <c r="E24" s="198" t="s">
        <v>626</v>
      </c>
      <c r="F24" s="194" t="s">
        <v>135</v>
      </c>
      <c r="G24" s="194" t="s">
        <v>658</v>
      </c>
      <c r="H24" s="194" t="s">
        <v>656</v>
      </c>
      <c r="I24" s="194" t="s">
        <v>659</v>
      </c>
      <c r="J24" s="200">
        <v>3954.29</v>
      </c>
      <c r="K24" s="32"/>
    </row>
    <row r="25" ht="12.75" customHeight="1">
      <c r="A25" s="32"/>
      <c r="B25" s="194" t="s">
        <v>655</v>
      </c>
      <c r="C25" s="194" t="s">
        <v>660</v>
      </c>
      <c r="D25" s="199">
        <v>37807.0</v>
      </c>
      <c r="E25" s="198" t="s">
        <v>626</v>
      </c>
      <c r="F25" s="198" t="s">
        <v>97</v>
      </c>
      <c r="G25" s="194" t="s">
        <v>96</v>
      </c>
      <c r="H25" s="194" t="s">
        <v>96</v>
      </c>
      <c r="I25" s="194" t="s">
        <v>661</v>
      </c>
      <c r="J25" s="200">
        <v>2412.04</v>
      </c>
      <c r="K25" s="32"/>
    </row>
    <row r="26" ht="12.75" customHeight="1">
      <c r="A26" s="32"/>
      <c r="B26" s="194" t="s">
        <v>655</v>
      </c>
      <c r="C26" s="194" t="s">
        <v>628</v>
      </c>
      <c r="D26" s="194" t="s">
        <v>662</v>
      </c>
      <c r="E26" s="198" t="s">
        <v>626</v>
      </c>
      <c r="F26" s="198" t="s">
        <v>102</v>
      </c>
      <c r="G26" s="195" t="s">
        <v>101</v>
      </c>
      <c r="H26" s="194" t="s">
        <v>628</v>
      </c>
      <c r="I26" s="194" t="s">
        <v>663</v>
      </c>
      <c r="J26" s="200">
        <v>6495.96</v>
      </c>
      <c r="K26" s="32"/>
    </row>
    <row r="27" ht="12.75" customHeight="1">
      <c r="A27" s="32"/>
      <c r="B27" s="194" t="s">
        <v>655</v>
      </c>
      <c r="C27" s="194" t="s">
        <v>664</v>
      </c>
      <c r="D27" s="199">
        <v>39938.0</v>
      </c>
      <c r="E27" s="198" t="s">
        <v>626</v>
      </c>
      <c r="F27" s="194" t="s">
        <v>107</v>
      </c>
      <c r="G27" s="194" t="s">
        <v>106</v>
      </c>
      <c r="H27" s="194" t="s">
        <v>664</v>
      </c>
      <c r="I27" s="194" t="s">
        <v>665</v>
      </c>
      <c r="J27" s="200">
        <v>4988.05</v>
      </c>
      <c r="K27" s="32"/>
    </row>
    <row r="28" ht="12.75" customHeight="1">
      <c r="A28" s="32"/>
      <c r="B28" s="194" t="s">
        <v>655</v>
      </c>
      <c r="C28" s="194" t="s">
        <v>666</v>
      </c>
      <c r="D28" s="199">
        <v>29254.0</v>
      </c>
      <c r="E28" s="198" t="s">
        <v>626</v>
      </c>
      <c r="F28" s="198" t="s">
        <v>102</v>
      </c>
      <c r="G28" s="195" t="s">
        <v>101</v>
      </c>
      <c r="H28" s="195" t="s">
        <v>101</v>
      </c>
      <c r="I28" s="194">
        <v>2404.0</v>
      </c>
      <c r="J28" s="200">
        <v>3109.17</v>
      </c>
      <c r="K28" s="32"/>
    </row>
    <row r="29" ht="12.75" customHeight="1">
      <c r="A29" s="32"/>
      <c r="B29" s="194" t="s">
        <v>667</v>
      </c>
      <c r="C29" s="194" t="s">
        <v>668</v>
      </c>
      <c r="D29" s="201">
        <v>33157.0</v>
      </c>
      <c r="E29" s="198" t="s">
        <v>626</v>
      </c>
      <c r="F29" s="194" t="s">
        <v>117</v>
      </c>
      <c r="G29" s="194" t="s">
        <v>116</v>
      </c>
      <c r="H29" s="194" t="s">
        <v>668</v>
      </c>
      <c r="I29" s="194" t="s">
        <v>669</v>
      </c>
      <c r="J29" s="200">
        <v>4348.84</v>
      </c>
      <c r="K29" s="32"/>
    </row>
    <row r="30" ht="12.75" customHeight="1">
      <c r="A30" s="32"/>
      <c r="B30" s="194" t="s">
        <v>655</v>
      </c>
      <c r="C30" s="194" t="s">
        <v>670</v>
      </c>
      <c r="D30" s="199">
        <v>41460.0</v>
      </c>
      <c r="E30" s="198" t="s">
        <v>626</v>
      </c>
      <c r="F30" s="194" t="s">
        <v>68</v>
      </c>
      <c r="G30" s="194" t="s">
        <v>67</v>
      </c>
      <c r="H30" s="194" t="s">
        <v>671</v>
      </c>
      <c r="I30" s="194" t="s">
        <v>672</v>
      </c>
      <c r="J30" s="200">
        <v>7527.02</v>
      </c>
      <c r="K30" s="32"/>
    </row>
    <row r="31" ht="12.75" customHeight="1">
      <c r="A31" s="32"/>
      <c r="B31" s="194" t="s">
        <v>655</v>
      </c>
      <c r="C31" s="194" t="s">
        <v>673</v>
      </c>
      <c r="D31" s="194" t="s">
        <v>674</v>
      </c>
      <c r="E31" s="198" t="s">
        <v>626</v>
      </c>
      <c r="F31" s="194" t="s">
        <v>82</v>
      </c>
      <c r="G31" s="194" t="s">
        <v>81</v>
      </c>
      <c r="H31" s="194" t="s">
        <v>673</v>
      </c>
      <c r="I31" s="194" t="s">
        <v>675</v>
      </c>
      <c r="J31" s="200">
        <v>5510.14</v>
      </c>
      <c r="K31" s="32"/>
    </row>
    <row r="32" ht="12.75" customHeight="1">
      <c r="A32" s="32"/>
      <c r="B32" s="194" t="s">
        <v>676</v>
      </c>
      <c r="C32" s="194" t="s">
        <v>677</v>
      </c>
      <c r="D32" s="194" t="s">
        <v>678</v>
      </c>
      <c r="E32" s="198" t="s">
        <v>626</v>
      </c>
      <c r="F32" s="194" t="s">
        <v>34</v>
      </c>
      <c r="G32" s="194" t="s">
        <v>33</v>
      </c>
      <c r="H32" s="194" t="s">
        <v>677</v>
      </c>
      <c r="I32" s="194" t="s">
        <v>679</v>
      </c>
      <c r="J32" s="200">
        <v>3726.29</v>
      </c>
      <c r="K32" s="32"/>
    </row>
    <row r="33" ht="12.75" customHeight="1">
      <c r="A33" s="32"/>
      <c r="B33" s="194" t="s">
        <v>676</v>
      </c>
      <c r="C33" s="194" t="s">
        <v>635</v>
      </c>
      <c r="D33" s="199">
        <v>34615.0</v>
      </c>
      <c r="E33" s="198" t="s">
        <v>626</v>
      </c>
      <c r="F33" s="194" t="s">
        <v>87</v>
      </c>
      <c r="G33" s="194" t="s">
        <v>86</v>
      </c>
      <c r="H33" s="194" t="s">
        <v>635</v>
      </c>
      <c r="I33" s="194" t="s">
        <v>680</v>
      </c>
      <c r="J33" s="200">
        <v>3387.03</v>
      </c>
      <c r="K33" s="32"/>
    </row>
    <row r="34" ht="12.75" customHeight="1">
      <c r="A34" s="32"/>
      <c r="B34" s="194" t="s">
        <v>676</v>
      </c>
      <c r="C34" s="194" t="s">
        <v>681</v>
      </c>
      <c r="D34" s="199">
        <v>29862.0</v>
      </c>
      <c r="E34" s="198" t="s">
        <v>626</v>
      </c>
      <c r="F34" s="198" t="s">
        <v>97</v>
      </c>
      <c r="G34" s="194" t="s">
        <v>96</v>
      </c>
      <c r="H34" s="194" t="s">
        <v>96</v>
      </c>
      <c r="I34" s="194" t="s">
        <v>682</v>
      </c>
      <c r="J34" s="200">
        <v>2032.52</v>
      </c>
      <c r="K34" s="32"/>
    </row>
    <row r="35" ht="12.75" customHeight="1">
      <c r="A35" s="32"/>
      <c r="B35" s="194" t="s">
        <v>676</v>
      </c>
      <c r="C35" s="194" t="s">
        <v>683</v>
      </c>
      <c r="D35" s="194" t="s">
        <v>684</v>
      </c>
      <c r="E35" s="198" t="s">
        <v>626</v>
      </c>
      <c r="F35" s="194" t="s">
        <v>112</v>
      </c>
      <c r="G35" s="194" t="s">
        <v>111</v>
      </c>
      <c r="H35" s="194" t="s">
        <v>683</v>
      </c>
      <c r="I35" s="194" t="s">
        <v>685</v>
      </c>
      <c r="J35" s="200">
        <v>3004.19</v>
      </c>
      <c r="K35" s="32"/>
    </row>
    <row r="36" ht="12.75" customHeight="1">
      <c r="A36" s="32"/>
      <c r="B36" s="194" t="s">
        <v>676</v>
      </c>
      <c r="C36" s="194" t="s">
        <v>686</v>
      </c>
      <c r="D36" s="194" t="s">
        <v>687</v>
      </c>
      <c r="E36" s="198" t="s">
        <v>626</v>
      </c>
      <c r="F36" s="194" t="s">
        <v>130</v>
      </c>
      <c r="G36" s="194" t="s">
        <v>129</v>
      </c>
      <c r="H36" s="194" t="s">
        <v>688</v>
      </c>
      <c r="I36" s="194" t="s">
        <v>689</v>
      </c>
      <c r="J36" s="200">
        <v>3161.71</v>
      </c>
      <c r="K36" s="32"/>
    </row>
    <row r="37" ht="12.75" customHeight="1">
      <c r="A37" s="32"/>
      <c r="B37" s="194" t="s">
        <v>676</v>
      </c>
      <c r="C37" s="194" t="s">
        <v>690</v>
      </c>
      <c r="D37" s="194" t="s">
        <v>691</v>
      </c>
      <c r="E37" s="198" t="s">
        <v>626</v>
      </c>
      <c r="F37" s="198" t="s">
        <v>102</v>
      </c>
      <c r="G37" s="195" t="s">
        <v>101</v>
      </c>
      <c r="H37" s="195" t="s">
        <v>101</v>
      </c>
      <c r="I37" s="194" t="s">
        <v>692</v>
      </c>
      <c r="J37" s="200">
        <v>2104.17</v>
      </c>
      <c r="K37" s="32"/>
    </row>
    <row r="38" ht="12.75" customHeight="1">
      <c r="A38" s="32"/>
      <c r="B38" s="194" t="s">
        <v>676</v>
      </c>
      <c r="C38" s="194" t="s">
        <v>693</v>
      </c>
      <c r="D38" s="199">
        <v>38452.0</v>
      </c>
      <c r="E38" s="198" t="s">
        <v>626</v>
      </c>
      <c r="F38" s="198" t="s">
        <v>97</v>
      </c>
      <c r="G38" s="194" t="s">
        <v>96</v>
      </c>
      <c r="H38" s="194" t="s">
        <v>693</v>
      </c>
      <c r="I38" s="194" t="s">
        <v>694</v>
      </c>
      <c r="J38" s="200">
        <v>2372.98</v>
      </c>
      <c r="K38" s="32"/>
    </row>
    <row r="39" ht="12.75" customHeight="1">
      <c r="A39" s="32"/>
      <c r="B39" s="194" t="s">
        <v>676</v>
      </c>
      <c r="C39" s="194" t="s">
        <v>695</v>
      </c>
      <c r="D39" s="194" t="s">
        <v>696</v>
      </c>
      <c r="E39" s="198" t="s">
        <v>626</v>
      </c>
      <c r="F39" s="194" t="s">
        <v>53</v>
      </c>
      <c r="G39" s="194" t="s">
        <v>52</v>
      </c>
      <c r="H39" s="194" t="s">
        <v>697</v>
      </c>
      <c r="I39" s="194" t="s">
        <v>698</v>
      </c>
      <c r="J39" s="200">
        <v>3364.34</v>
      </c>
      <c r="K39" s="32"/>
    </row>
    <row r="40" ht="12.75" customHeight="1">
      <c r="A40" s="32"/>
      <c r="B40" s="194" t="s">
        <v>676</v>
      </c>
      <c r="C40" s="194" t="s">
        <v>699</v>
      </c>
      <c r="D40" s="194" t="s">
        <v>700</v>
      </c>
      <c r="E40" s="198" t="s">
        <v>626</v>
      </c>
      <c r="F40" s="198" t="s">
        <v>102</v>
      </c>
      <c r="G40" s="195" t="s">
        <v>101</v>
      </c>
      <c r="H40" s="194" t="s">
        <v>630</v>
      </c>
      <c r="I40" s="194" t="s">
        <v>701</v>
      </c>
      <c r="J40" s="200">
        <v>3063.06</v>
      </c>
      <c r="K40" s="32"/>
    </row>
    <row r="41" ht="12.75" customHeight="1">
      <c r="A41" s="32"/>
      <c r="B41" s="194" t="s">
        <v>676</v>
      </c>
      <c r="C41" s="194" t="s">
        <v>702</v>
      </c>
      <c r="D41" s="194" t="s">
        <v>703</v>
      </c>
      <c r="E41" s="198" t="s">
        <v>626</v>
      </c>
      <c r="F41" s="194" t="s">
        <v>92</v>
      </c>
      <c r="G41" s="194" t="s">
        <v>704</v>
      </c>
      <c r="H41" s="194" t="s">
        <v>702</v>
      </c>
      <c r="I41" s="194" t="s">
        <v>705</v>
      </c>
      <c r="J41" s="200">
        <v>4068.46</v>
      </c>
      <c r="K41" s="32"/>
    </row>
    <row r="42" ht="12.75" customHeight="1">
      <c r="A42" s="32"/>
      <c r="B42" s="194" t="s">
        <v>706</v>
      </c>
      <c r="C42" s="194" t="s">
        <v>707</v>
      </c>
      <c r="D42" s="194" t="s">
        <v>708</v>
      </c>
      <c r="E42" s="198" t="s">
        <v>626</v>
      </c>
      <c r="F42" s="198" t="s">
        <v>102</v>
      </c>
      <c r="G42" s="195" t="s">
        <v>101</v>
      </c>
      <c r="H42" s="194" t="s">
        <v>709</v>
      </c>
      <c r="I42" s="194" t="s">
        <v>710</v>
      </c>
      <c r="J42" s="200">
        <v>3402.17</v>
      </c>
      <c r="K42" s="32"/>
    </row>
    <row r="43" ht="12.75" customHeight="1">
      <c r="A43" s="32"/>
      <c r="B43" s="194" t="s">
        <v>706</v>
      </c>
      <c r="C43" s="194" t="s">
        <v>711</v>
      </c>
      <c r="D43" s="194" t="s">
        <v>712</v>
      </c>
      <c r="E43" s="198" t="s">
        <v>626</v>
      </c>
      <c r="F43" s="198" t="s">
        <v>102</v>
      </c>
      <c r="G43" s="195" t="s">
        <v>101</v>
      </c>
      <c r="H43" s="194" t="s">
        <v>713</v>
      </c>
      <c r="I43" s="194">
        <v>1816.0</v>
      </c>
      <c r="J43" s="200">
        <v>2707.95</v>
      </c>
      <c r="K43" s="32"/>
    </row>
    <row r="44" ht="12.75" customHeight="1">
      <c r="A44" s="32"/>
      <c r="B44" s="194" t="s">
        <v>706</v>
      </c>
      <c r="C44" s="194" t="s">
        <v>714</v>
      </c>
      <c r="D44" s="199">
        <v>42069.0</v>
      </c>
      <c r="E44" s="198" t="s">
        <v>626</v>
      </c>
      <c r="F44" s="194" t="s">
        <v>112</v>
      </c>
      <c r="G44" s="194" t="s">
        <v>111</v>
      </c>
      <c r="H44" s="194" t="s">
        <v>714</v>
      </c>
      <c r="I44" s="194" t="s">
        <v>715</v>
      </c>
      <c r="J44" s="200">
        <v>3053.7</v>
      </c>
      <c r="K44" s="32"/>
    </row>
    <row r="45" ht="12.75" customHeight="1">
      <c r="A45" s="32"/>
      <c r="B45" s="194" t="s">
        <v>706</v>
      </c>
      <c r="C45" s="194" t="s">
        <v>716</v>
      </c>
      <c r="D45" s="199">
        <v>40303.0</v>
      </c>
      <c r="E45" s="198" t="s">
        <v>626</v>
      </c>
      <c r="F45" s="194" t="s">
        <v>135</v>
      </c>
      <c r="G45" s="194" t="s">
        <v>658</v>
      </c>
      <c r="H45" s="194" t="s">
        <v>656</v>
      </c>
      <c r="I45" s="194" t="s">
        <v>717</v>
      </c>
      <c r="J45" s="200">
        <v>3479.71</v>
      </c>
      <c r="K45" s="32"/>
    </row>
    <row r="46" ht="12.75" customHeight="1">
      <c r="A46" s="80"/>
      <c r="B46" s="194" t="s">
        <v>706</v>
      </c>
      <c r="C46" s="194" t="s">
        <v>718</v>
      </c>
      <c r="D46" s="199">
        <v>43745.0</v>
      </c>
      <c r="E46" s="198" t="s">
        <v>626</v>
      </c>
      <c r="F46" s="194" t="s">
        <v>126</v>
      </c>
      <c r="G46" s="194" t="s">
        <v>125</v>
      </c>
      <c r="H46" s="194" t="s">
        <v>718</v>
      </c>
      <c r="I46" s="194" t="s">
        <v>719</v>
      </c>
      <c r="J46" s="200">
        <v>2841.34</v>
      </c>
      <c r="K46" s="80"/>
    </row>
    <row r="47" ht="12.75" customHeight="1">
      <c r="A47" s="80"/>
      <c r="B47" s="194" t="s">
        <v>706</v>
      </c>
      <c r="C47" s="194" t="s">
        <v>720</v>
      </c>
      <c r="D47" s="194" t="s">
        <v>721</v>
      </c>
      <c r="E47" s="198" t="s">
        <v>626</v>
      </c>
      <c r="F47" s="198" t="s">
        <v>102</v>
      </c>
      <c r="G47" s="195" t="s">
        <v>101</v>
      </c>
      <c r="H47" s="194" t="s">
        <v>101</v>
      </c>
      <c r="I47" s="194" t="s">
        <v>722</v>
      </c>
      <c r="J47" s="200">
        <v>4162.13</v>
      </c>
      <c r="K47" s="80"/>
    </row>
    <row r="48" ht="12.75" customHeight="1">
      <c r="A48" s="80"/>
      <c r="B48" s="194" t="s">
        <v>706</v>
      </c>
      <c r="C48" s="194" t="s">
        <v>723</v>
      </c>
      <c r="D48" s="199">
        <v>42283.0</v>
      </c>
      <c r="E48" s="198" t="s">
        <v>626</v>
      </c>
      <c r="F48" s="194" t="s">
        <v>63</v>
      </c>
      <c r="G48" s="194" t="s">
        <v>62</v>
      </c>
      <c r="H48" s="194" t="s">
        <v>724</v>
      </c>
      <c r="I48" s="194" t="s">
        <v>725</v>
      </c>
      <c r="J48" s="200">
        <v>2962.67</v>
      </c>
      <c r="K48" s="80"/>
    </row>
    <row r="49" ht="12.75" customHeight="1">
      <c r="A49" s="80"/>
      <c r="B49" s="194" t="s">
        <v>706</v>
      </c>
      <c r="C49" s="194" t="s">
        <v>631</v>
      </c>
      <c r="D49" s="201">
        <v>32824.0</v>
      </c>
      <c r="E49" s="198" t="s">
        <v>626</v>
      </c>
      <c r="F49" s="198" t="s">
        <v>102</v>
      </c>
      <c r="G49" s="195" t="s">
        <v>101</v>
      </c>
      <c r="H49" s="194" t="s">
        <v>631</v>
      </c>
      <c r="I49" s="194" t="s">
        <v>726</v>
      </c>
      <c r="J49" s="200">
        <v>2936.01</v>
      </c>
      <c r="K49" s="80"/>
    </row>
    <row r="50" ht="12.75" customHeight="1">
      <c r="A50" s="80"/>
      <c r="B50" s="194" t="s">
        <v>706</v>
      </c>
      <c r="C50" s="194" t="s">
        <v>727</v>
      </c>
      <c r="D50" s="194" t="s">
        <v>728</v>
      </c>
      <c r="E50" s="198" t="s">
        <v>626</v>
      </c>
      <c r="F50" s="194" t="s">
        <v>43</v>
      </c>
      <c r="G50" s="194" t="s">
        <v>42</v>
      </c>
      <c r="H50" s="194" t="s">
        <v>727</v>
      </c>
      <c r="I50" s="194" t="s">
        <v>729</v>
      </c>
      <c r="J50" s="200">
        <v>3105.13</v>
      </c>
      <c r="K50" s="80"/>
    </row>
    <row r="51" ht="12.75" customHeight="1">
      <c r="A51" s="80"/>
      <c r="B51" s="194" t="s">
        <v>706</v>
      </c>
      <c r="C51" s="194" t="s">
        <v>730</v>
      </c>
      <c r="D51" s="194" t="s">
        <v>731</v>
      </c>
      <c r="E51" s="198" t="s">
        <v>626</v>
      </c>
      <c r="F51" s="194" t="s">
        <v>48</v>
      </c>
      <c r="G51" s="194" t="s">
        <v>47</v>
      </c>
      <c r="H51" s="194" t="s">
        <v>730</v>
      </c>
      <c r="I51" s="194" t="s">
        <v>732</v>
      </c>
      <c r="J51" s="200">
        <v>2987.75</v>
      </c>
      <c r="K51" s="80"/>
    </row>
    <row r="52" ht="12.75" customHeight="1">
      <c r="A52" s="80"/>
      <c r="B52" s="194" t="s">
        <v>733</v>
      </c>
      <c r="C52" s="194" t="s">
        <v>734</v>
      </c>
      <c r="D52" s="194" t="s">
        <v>735</v>
      </c>
      <c r="E52" s="198" t="s">
        <v>626</v>
      </c>
      <c r="F52" s="194" t="s">
        <v>736</v>
      </c>
      <c r="G52" s="194" t="s">
        <v>76</v>
      </c>
      <c r="H52" s="194" t="s">
        <v>737</v>
      </c>
      <c r="I52" s="194" t="s">
        <v>738</v>
      </c>
      <c r="J52" s="200">
        <v>2875.59</v>
      </c>
      <c r="K52" s="80"/>
    </row>
    <row r="53" ht="12.75" customHeight="1">
      <c r="A53" s="80"/>
      <c r="B53" s="194" t="s">
        <v>733</v>
      </c>
      <c r="C53" s="194" t="s">
        <v>739</v>
      </c>
      <c r="D53" s="199">
        <v>42044.0</v>
      </c>
      <c r="E53" s="198" t="s">
        <v>626</v>
      </c>
      <c r="F53" s="194" t="s">
        <v>122</v>
      </c>
      <c r="G53" s="194" t="s">
        <v>121</v>
      </c>
      <c r="H53" s="194" t="s">
        <v>739</v>
      </c>
      <c r="I53" s="194">
        <v>1811.0</v>
      </c>
      <c r="J53" s="200">
        <v>2620.42</v>
      </c>
      <c r="K53" s="80"/>
    </row>
    <row r="54" ht="12.75" customHeight="1">
      <c r="A54" s="80"/>
      <c r="B54" s="194" t="s">
        <v>733</v>
      </c>
      <c r="C54" s="194" t="s">
        <v>740</v>
      </c>
      <c r="D54" s="194" t="s">
        <v>741</v>
      </c>
      <c r="E54" s="198" t="s">
        <v>626</v>
      </c>
      <c r="F54" s="194" t="s">
        <v>112</v>
      </c>
      <c r="G54" s="194" t="s">
        <v>111</v>
      </c>
      <c r="H54" s="194" t="s">
        <v>740</v>
      </c>
      <c r="I54" s="194" t="s">
        <v>742</v>
      </c>
      <c r="J54" s="200">
        <v>2337.63</v>
      </c>
      <c r="K54" s="80"/>
    </row>
    <row r="55" ht="12.75" customHeight="1">
      <c r="A55" s="80"/>
      <c r="B55" s="194" t="s">
        <v>733</v>
      </c>
      <c r="C55" s="194" t="s">
        <v>743</v>
      </c>
      <c r="D55" s="194" t="s">
        <v>744</v>
      </c>
      <c r="E55" s="198" t="s">
        <v>626</v>
      </c>
      <c r="F55" s="194" t="s">
        <v>107</v>
      </c>
      <c r="G55" s="194" t="s">
        <v>106</v>
      </c>
      <c r="H55" s="194" t="s">
        <v>743</v>
      </c>
      <c r="I55" s="194" t="s">
        <v>745</v>
      </c>
      <c r="J55" s="200">
        <v>1868.33</v>
      </c>
      <c r="K55" s="80"/>
    </row>
    <row r="56" ht="12.75" customHeight="1">
      <c r="A56" s="80"/>
      <c r="B56" s="194" t="s">
        <v>733</v>
      </c>
      <c r="C56" s="194" t="s">
        <v>746</v>
      </c>
      <c r="D56" s="199">
        <v>41345.0</v>
      </c>
      <c r="E56" s="198" t="s">
        <v>626</v>
      </c>
      <c r="F56" s="194" t="s">
        <v>73</v>
      </c>
      <c r="G56" s="194" t="s">
        <v>72</v>
      </c>
      <c r="H56" s="194" t="s">
        <v>746</v>
      </c>
      <c r="I56" s="194" t="s">
        <v>747</v>
      </c>
      <c r="J56" s="200">
        <v>2872.46</v>
      </c>
      <c r="K56" s="80"/>
    </row>
    <row r="57" ht="12.75" customHeight="1">
      <c r="A57" s="80"/>
      <c r="B57" s="194" t="s">
        <v>733</v>
      </c>
      <c r="C57" s="194" t="s">
        <v>748</v>
      </c>
      <c r="D57" s="199">
        <v>44324.0</v>
      </c>
      <c r="E57" s="198" t="s">
        <v>626</v>
      </c>
      <c r="F57" s="194" t="s">
        <v>25</v>
      </c>
      <c r="G57" s="194" t="s">
        <v>24</v>
      </c>
      <c r="H57" s="194" t="s">
        <v>748</v>
      </c>
      <c r="I57" s="194" t="s">
        <v>749</v>
      </c>
      <c r="J57" s="200">
        <v>3263.04</v>
      </c>
      <c r="K57" s="80"/>
    </row>
    <row r="58" ht="12.75" customHeight="1">
      <c r="A58" s="80"/>
      <c r="B58" s="194" t="s">
        <v>733</v>
      </c>
      <c r="C58" s="194" t="s">
        <v>750</v>
      </c>
      <c r="D58" s="194" t="s">
        <v>751</v>
      </c>
      <c r="E58" s="198" t="s">
        <v>626</v>
      </c>
      <c r="F58" s="194" t="s">
        <v>58</v>
      </c>
      <c r="G58" s="194" t="s">
        <v>57</v>
      </c>
      <c r="H58" s="194" t="s">
        <v>750</v>
      </c>
      <c r="I58" s="194" t="s">
        <v>752</v>
      </c>
      <c r="J58" s="200">
        <v>2188.38</v>
      </c>
      <c r="K58" s="80"/>
    </row>
    <row r="59" ht="12.75" customHeight="1">
      <c r="A59" s="80"/>
      <c r="B59" s="194" t="s">
        <v>733</v>
      </c>
      <c r="C59" s="194" t="s">
        <v>753</v>
      </c>
      <c r="D59" s="194" t="s">
        <v>754</v>
      </c>
      <c r="E59" s="198" t="s">
        <v>626</v>
      </c>
      <c r="F59" s="198" t="s">
        <v>102</v>
      </c>
      <c r="G59" s="195" t="s">
        <v>101</v>
      </c>
      <c r="H59" s="194" t="s">
        <v>101</v>
      </c>
      <c r="I59" s="194" t="s">
        <v>755</v>
      </c>
      <c r="J59" s="200">
        <v>2250.85</v>
      </c>
      <c r="K59" s="80"/>
    </row>
    <row r="60" ht="12.75" customHeight="1">
      <c r="A60" s="80"/>
      <c r="B60" s="194" t="s">
        <v>733</v>
      </c>
      <c r="C60" s="194" t="s">
        <v>756</v>
      </c>
      <c r="D60" s="194" t="s">
        <v>757</v>
      </c>
      <c r="E60" s="198" t="s">
        <v>626</v>
      </c>
      <c r="F60" s="194" t="s">
        <v>117</v>
      </c>
      <c r="G60" s="194" t="s">
        <v>116</v>
      </c>
      <c r="H60" s="194" t="s">
        <v>668</v>
      </c>
      <c r="I60" s="194" t="s">
        <v>758</v>
      </c>
      <c r="J60" s="200">
        <v>1064.13</v>
      </c>
      <c r="K60" s="80"/>
    </row>
    <row r="61" ht="12.75" customHeight="1">
      <c r="A61" s="80"/>
      <c r="B61" s="194" t="s">
        <v>733</v>
      </c>
      <c r="C61" s="194" t="s">
        <v>759</v>
      </c>
      <c r="D61" s="194" t="s">
        <v>760</v>
      </c>
      <c r="E61" s="198" t="s">
        <v>626</v>
      </c>
      <c r="F61" s="198" t="s">
        <v>102</v>
      </c>
      <c r="G61" s="195" t="s">
        <v>101</v>
      </c>
      <c r="H61" s="194" t="s">
        <v>761</v>
      </c>
      <c r="I61" s="194" t="s">
        <v>762</v>
      </c>
      <c r="J61" s="200">
        <v>2537.26</v>
      </c>
      <c r="K61" s="80"/>
    </row>
    <row r="62" ht="12.75" customHeight="1">
      <c r="A62" s="80"/>
      <c r="B62" s="194" t="s">
        <v>733</v>
      </c>
      <c r="C62" s="194" t="s">
        <v>763</v>
      </c>
      <c r="D62" s="194" t="s">
        <v>764</v>
      </c>
      <c r="E62" s="198" t="s">
        <v>626</v>
      </c>
      <c r="F62" s="198" t="s">
        <v>102</v>
      </c>
      <c r="G62" s="195" t="s">
        <v>101</v>
      </c>
      <c r="H62" s="194" t="s">
        <v>763</v>
      </c>
      <c r="I62" s="194" t="s">
        <v>765</v>
      </c>
      <c r="J62" s="200">
        <v>3044.44</v>
      </c>
      <c r="K62" s="80"/>
    </row>
    <row r="63" ht="12.75" customHeight="1">
      <c r="A63" s="80"/>
      <c r="B63" s="194" t="s">
        <v>733</v>
      </c>
      <c r="C63" s="194" t="s">
        <v>634</v>
      </c>
      <c r="D63" s="194" t="s">
        <v>766</v>
      </c>
      <c r="E63" s="198" t="s">
        <v>626</v>
      </c>
      <c r="F63" s="198" t="s">
        <v>102</v>
      </c>
      <c r="G63" s="195" t="s">
        <v>101</v>
      </c>
      <c r="H63" s="194" t="s">
        <v>634</v>
      </c>
      <c r="I63" s="194" t="s">
        <v>767</v>
      </c>
      <c r="J63" s="200">
        <v>2694.3</v>
      </c>
      <c r="K63" s="80"/>
    </row>
    <row r="64" ht="12.75" customHeight="1">
      <c r="A64" s="80"/>
      <c r="B64" s="194" t="s">
        <v>768</v>
      </c>
      <c r="C64" s="194" t="s">
        <v>769</v>
      </c>
      <c r="D64" s="194" t="s">
        <v>770</v>
      </c>
      <c r="E64" s="198" t="s">
        <v>626</v>
      </c>
      <c r="F64" s="194" t="s">
        <v>107</v>
      </c>
      <c r="G64" s="194" t="s">
        <v>106</v>
      </c>
      <c r="H64" s="194" t="s">
        <v>664</v>
      </c>
      <c r="I64" s="194" t="s">
        <v>622</v>
      </c>
      <c r="J64" s="200">
        <v>601.59</v>
      </c>
      <c r="K64" s="80"/>
    </row>
    <row r="65" ht="12.75" customHeight="1">
      <c r="A65" s="80"/>
      <c r="B65" s="194" t="s">
        <v>768</v>
      </c>
      <c r="C65" s="194" t="s">
        <v>771</v>
      </c>
      <c r="D65" s="199">
        <v>44776.0</v>
      </c>
      <c r="E65" s="198" t="s">
        <v>626</v>
      </c>
      <c r="F65" s="198" t="s">
        <v>102</v>
      </c>
      <c r="G65" s="195" t="s">
        <v>101</v>
      </c>
      <c r="H65" s="194" t="s">
        <v>101</v>
      </c>
      <c r="I65" s="194" t="s">
        <v>772</v>
      </c>
      <c r="J65" s="200">
        <v>525.13</v>
      </c>
      <c r="K65" s="80"/>
    </row>
    <row r="66" ht="12.75" customHeight="1">
      <c r="A66" s="80"/>
      <c r="B66" s="194" t="s">
        <v>768</v>
      </c>
      <c r="C66" s="194" t="s">
        <v>773</v>
      </c>
      <c r="D66" s="194" t="s">
        <v>774</v>
      </c>
      <c r="E66" s="198" t="s">
        <v>626</v>
      </c>
      <c r="F66" s="198" t="s">
        <v>102</v>
      </c>
      <c r="G66" s="195" t="s">
        <v>101</v>
      </c>
      <c r="H66" s="194" t="s">
        <v>101</v>
      </c>
      <c r="I66" s="194" t="s">
        <v>775</v>
      </c>
      <c r="J66" s="200">
        <v>595.31</v>
      </c>
      <c r="K66" s="80"/>
    </row>
    <row r="67" ht="12.75" customHeight="1">
      <c r="A67" s="80"/>
      <c r="B67" s="194" t="s">
        <v>768</v>
      </c>
      <c r="C67" s="194" t="s">
        <v>776</v>
      </c>
      <c r="D67" s="194" t="s">
        <v>777</v>
      </c>
      <c r="E67" s="198" t="s">
        <v>626</v>
      </c>
      <c r="F67" s="198" t="s">
        <v>102</v>
      </c>
      <c r="G67" s="195" t="s">
        <v>101</v>
      </c>
      <c r="H67" s="194" t="s">
        <v>101</v>
      </c>
      <c r="I67" s="194" t="s">
        <v>778</v>
      </c>
      <c r="J67" s="200">
        <v>1141.54</v>
      </c>
      <c r="K67" s="80"/>
    </row>
    <row r="68" ht="12.75" customHeight="1">
      <c r="A68" s="80"/>
      <c r="B68" s="194" t="s">
        <v>768</v>
      </c>
      <c r="C68" s="194" t="s">
        <v>673</v>
      </c>
      <c r="D68" s="194" t="s">
        <v>751</v>
      </c>
      <c r="E68" s="198" t="s">
        <v>626</v>
      </c>
      <c r="F68" s="194" t="s">
        <v>82</v>
      </c>
      <c r="G68" s="194" t="s">
        <v>81</v>
      </c>
      <c r="H68" s="194" t="s">
        <v>673</v>
      </c>
      <c r="I68" s="194" t="s">
        <v>779</v>
      </c>
      <c r="J68" s="200">
        <v>695.66</v>
      </c>
      <c r="K68" s="80"/>
    </row>
    <row r="69" ht="12.75" customHeight="1">
      <c r="A69" s="80"/>
      <c r="B69" s="194" t="s">
        <v>768</v>
      </c>
      <c r="C69" s="194" t="s">
        <v>780</v>
      </c>
      <c r="D69" s="194" t="s">
        <v>781</v>
      </c>
      <c r="E69" s="198" t="s">
        <v>626</v>
      </c>
      <c r="F69" s="194" t="s">
        <v>97</v>
      </c>
      <c r="G69" s="194" t="s">
        <v>96</v>
      </c>
      <c r="H69" s="194" t="s">
        <v>96</v>
      </c>
      <c r="I69" s="194" t="s">
        <v>782</v>
      </c>
      <c r="J69" s="200">
        <v>547.49</v>
      </c>
      <c r="K69" s="80"/>
    </row>
    <row r="70" ht="12.75" customHeight="1">
      <c r="A70" s="80"/>
      <c r="B70" s="194" t="s">
        <v>23</v>
      </c>
      <c r="C70" s="194" t="s">
        <v>783</v>
      </c>
      <c r="D70" s="199">
        <v>42437.0</v>
      </c>
      <c r="E70" s="198" t="s">
        <v>626</v>
      </c>
      <c r="F70" s="198" t="s">
        <v>102</v>
      </c>
      <c r="G70" s="195" t="s">
        <v>101</v>
      </c>
      <c r="H70" s="194" t="s">
        <v>101</v>
      </c>
      <c r="I70" s="194">
        <v>3785.0</v>
      </c>
      <c r="J70" s="200">
        <v>5393.71</v>
      </c>
      <c r="K70" s="80"/>
    </row>
    <row r="71" ht="12.75" customHeight="1">
      <c r="A71" s="80"/>
      <c r="B71" s="192"/>
      <c r="C71" s="192"/>
      <c r="D71" s="192"/>
      <c r="E71" s="192"/>
      <c r="F71" s="192"/>
      <c r="G71" s="192"/>
      <c r="H71" s="192"/>
      <c r="I71" s="192"/>
      <c r="J71" s="193"/>
      <c r="K71" s="80"/>
    </row>
    <row r="72" ht="12.75" customHeight="1">
      <c r="A72" s="80"/>
      <c r="B72" s="192"/>
      <c r="C72" s="192"/>
      <c r="D72" s="192"/>
      <c r="E72" s="192"/>
      <c r="F72" s="192"/>
      <c r="G72" s="192"/>
      <c r="H72" s="192"/>
      <c r="I72" s="192"/>
      <c r="J72" s="193"/>
      <c r="K72" s="80"/>
    </row>
  </sheetData>
  <conditionalFormatting sqref="A2:K2">
    <cfRule type="cellIs" dxfId="0" priority="1" operator="greaterThan">
      <formula>0</formula>
    </cfRule>
  </conditionalFormatting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2021-07-06T14:14:03Z</dcterms:created>
  <dc:creator>Victor</dc:creator>
</cp:coreProperties>
</file>